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0"/>
  </bookViews>
  <sheets>
    <sheet name="Belegung" sheetId="1" r:id="rId1"/>
    <sheet name="Stammdaten" sheetId="2" r:id="rId2"/>
    <sheet name="Drucker" sheetId="3" r:id="rId3"/>
  </sheets>
  <definedNames>
    <definedName name="_xlnm.Print_Area" localSheetId="0">'Belegung'!$A$1:$O$35</definedName>
  </definedNames>
  <calcPr fullCalcOnLoad="1"/>
</workbook>
</file>

<file path=xl/sharedStrings.xml><?xml version="1.0" encoding="utf-8"?>
<sst xmlns="http://schemas.openxmlformats.org/spreadsheetml/2006/main" count="224" uniqueCount="126">
  <si>
    <t xml:space="preserve">                                                    Zimmerliste im ganzen Haus</t>
  </si>
  <si>
    <t>Ref.Nr</t>
  </si>
  <si>
    <t>Ort</t>
  </si>
  <si>
    <t>Appt</t>
  </si>
  <si>
    <t>Art</t>
  </si>
  <si>
    <t>Tel</t>
  </si>
  <si>
    <t>A1</t>
  </si>
  <si>
    <t>Apt.1</t>
  </si>
  <si>
    <t>EZ</t>
  </si>
  <si>
    <t>A2</t>
  </si>
  <si>
    <t>Apt.2</t>
  </si>
  <si>
    <t>DZ</t>
  </si>
  <si>
    <t>A3</t>
  </si>
  <si>
    <t>Apt.3</t>
  </si>
  <si>
    <t>A4</t>
  </si>
  <si>
    <t>Apt.4</t>
  </si>
  <si>
    <t>A5</t>
  </si>
  <si>
    <t>Apt.5</t>
  </si>
  <si>
    <t>A6</t>
  </si>
  <si>
    <t>Apt.6</t>
  </si>
  <si>
    <t>A7</t>
  </si>
  <si>
    <t>Apt.7</t>
  </si>
  <si>
    <t>A8</t>
  </si>
  <si>
    <t>Apt.8</t>
  </si>
  <si>
    <t>A9</t>
  </si>
  <si>
    <t>A10</t>
  </si>
  <si>
    <t>A11</t>
  </si>
  <si>
    <t>A12</t>
  </si>
  <si>
    <t>Schloßblick</t>
  </si>
  <si>
    <t>S</t>
  </si>
  <si>
    <t>Ref.</t>
  </si>
  <si>
    <t>Gastname</t>
  </si>
  <si>
    <t>Anreise-Uhrzeit</t>
  </si>
  <si>
    <t>Nächte</t>
  </si>
  <si>
    <t>Gastart</t>
  </si>
  <si>
    <t>Frühstück</t>
  </si>
  <si>
    <t>Preis</t>
  </si>
  <si>
    <t>Einzel. Preis</t>
  </si>
  <si>
    <t>DZ3</t>
  </si>
  <si>
    <t>Apartments des Internationalen Wissenschaftsforums Heidelberg</t>
  </si>
  <si>
    <t xml:space="preserve">(7 Doppelzimmer (DZ), </t>
  </si>
  <si>
    <t>5 Einzelzimmer (EZ))</t>
  </si>
  <si>
    <t>(S) = Zimmer mit Schloßblick</t>
  </si>
  <si>
    <t>Bitte beachten Sie: Diese Belegliste ist sieben Arbeitstage vor Veranstaltungsbeginn verbindlich.</t>
  </si>
  <si>
    <t xml:space="preserve">Anreise der Gäste von Montags bis Freitags zwischen 8:30 Uhr und 16:00 Uhr erwünscht. </t>
  </si>
  <si>
    <t xml:space="preserve">Sollte die Anreise außerhalb dieser Zeit liegen, bitte Absprachen mit dem IWH-Sekretariat treffen. </t>
  </si>
  <si>
    <r>
      <t>Gäste der Veranstaltung:</t>
    </r>
    <r>
      <rPr>
        <sz val="10"/>
        <rFont val="Arial"/>
        <family val="0"/>
      </rPr>
      <t xml:space="preserve"> ................................................................................................................</t>
    </r>
  </si>
  <si>
    <t xml:space="preserve">Veranstaltung: </t>
  </si>
  <si>
    <t>Telefonnummer Veranstalter/in:</t>
  </si>
  <si>
    <t>E-Mail Veranstalter/in:</t>
  </si>
  <si>
    <t>Telefon Sekretariat IWH: 06221/54 36 90/91</t>
  </si>
  <si>
    <t>Fax IWH: 06221/16 58 96</t>
  </si>
  <si>
    <t>Apartments im Wissenschaftsforum, Hauptstr. 242</t>
  </si>
  <si>
    <t>Abreise-Uhrzeit</t>
  </si>
  <si>
    <t>..............................................................</t>
  </si>
  <si>
    <t>.........................</t>
  </si>
  <si>
    <t>...........</t>
  </si>
  <si>
    <t>.............................................................</t>
  </si>
  <si>
    <t>…………………..</t>
  </si>
  <si>
    <t>..........</t>
  </si>
  <si>
    <t>kann mit 3 Personen belegt werden</t>
  </si>
  <si>
    <t>..........................</t>
  </si>
  <si>
    <t>Apartments im Haus Buhl, Hauptstr. 232, Seiteneingang</t>
  </si>
  <si>
    <t>(Anreise/Schlüsselvergabe im Wissenschaftsforum)</t>
  </si>
  <si>
    <t>...............................................................</t>
  </si>
  <si>
    <t>SUMME:</t>
  </si>
  <si>
    <t xml:space="preserve">SUMME: </t>
  </si>
  <si>
    <t>Hauptstr. 242</t>
  </si>
  <si>
    <t>Hauptstr .242</t>
  </si>
  <si>
    <t>Hauptstr. 232</t>
  </si>
  <si>
    <t>Hauptstr .232</t>
  </si>
  <si>
    <t>Haus Buhl</t>
  </si>
  <si>
    <t>VG</t>
  </si>
  <si>
    <t>Gäste</t>
  </si>
  <si>
    <t>Anz.</t>
  </si>
  <si>
    <t>An Datum</t>
  </si>
  <si>
    <t>An Uhrzeit</t>
  </si>
  <si>
    <t>Ab Datum</t>
  </si>
  <si>
    <t>Zi 1 DZ</t>
  </si>
  <si>
    <t>Zi 2 EZ</t>
  </si>
  <si>
    <t>Zi 3 DZ</t>
  </si>
  <si>
    <t>Zimmer Belegung IWH und Haus Buhl</t>
  </si>
  <si>
    <t xml:space="preserve">Wenn Gastart = VG, dann  Frühstück = J (Ja) </t>
  </si>
  <si>
    <t>zwischen 8:30 Uhr und 16:00 Uhr erwünscht. Sollte die Anreise außerhalb dieser Zeit liegen, bitte Absprachen mit dem IWH-Sekretariat treffen.</t>
  </si>
  <si>
    <t>1. Stock IWH</t>
  </si>
  <si>
    <t>2. Stock IWH</t>
  </si>
  <si>
    <t>Geamt Preis</t>
  </si>
  <si>
    <t>tt.mm.jjjj</t>
  </si>
  <si>
    <t xml:space="preserve">Bitte teilen Sie Ihren Gästen mit, dass sie bei verspäteter Anreise das Sekretariat 54 36 90 </t>
  </si>
  <si>
    <t>A6 DZ</t>
  </si>
  <si>
    <t>oder die Empfangstheke 7299 758 bzw. die vereinbarte Handynummer anrufen.</t>
  </si>
  <si>
    <t>In den drei eingefärbten Spalten muss nichts eingetragt werden. Die Spalten werden automatisch ausgefüllt!</t>
  </si>
  <si>
    <t>VG: Veranstaltungsgast / HG: Hausgast (wird nichts eingegeben, dann gilt der Gast als Hausgast.)</t>
  </si>
  <si>
    <t xml:space="preserve">Bitte beachten Sie: Diese Belegliste ist sieben Arbeitstage vor dem jeweiligen Anreisetag verbindlich. Anreise der Gäste von Montags bis Freitags </t>
  </si>
  <si>
    <t>Check-In am Anreisetag ab 12.00 Uhr möglich, Check-Out bis 9.00 Uhr am Abreisetag!</t>
  </si>
  <si>
    <t>Zi 4 DZ</t>
  </si>
  <si>
    <t>A1 DZ</t>
  </si>
  <si>
    <t xml:space="preserve">A5 DZ </t>
  </si>
  <si>
    <t>T</t>
  </si>
  <si>
    <t>Q</t>
  </si>
  <si>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= Single bed   (1 Einzelbett)</t>
    </r>
  </si>
  <si>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= Twin bed      (2 Einzelbetten)</t>
    </r>
  </si>
  <si>
    <r>
      <rPr>
        <b/>
        <sz val="10"/>
        <rFont val="Arial"/>
        <family val="2"/>
      </rPr>
      <t>Q</t>
    </r>
    <r>
      <rPr>
        <sz val="10"/>
        <rFont val="Arial"/>
        <family val="0"/>
      </rPr>
      <t xml:space="preserve"> = Queensize   (Doppelbett)</t>
    </r>
  </si>
  <si>
    <t>A2b DZ</t>
  </si>
  <si>
    <t>A2a DZ</t>
  </si>
  <si>
    <t>A7 DZ *</t>
  </si>
  <si>
    <t>A4 DZ *</t>
  </si>
  <si>
    <t>A3 DZ *</t>
  </si>
  <si>
    <t xml:space="preserve">STORNIERUNGSFRIST: </t>
  </si>
  <si>
    <t>Frühster Anreisetag</t>
  </si>
  <si>
    <t>Feiertage</t>
  </si>
  <si>
    <t>Bitte diese Liste ausgefüllt per E-Mail an das IWH schicken:</t>
  </si>
  <si>
    <t xml:space="preserve">Check Out </t>
  </si>
  <si>
    <t>xx</t>
  </si>
  <si>
    <r>
      <t>Veranstaltung:</t>
    </r>
    <r>
      <rPr>
        <sz val="10"/>
        <color indexed="60"/>
        <rFont val="Arial"/>
        <family val="2"/>
      </rPr>
      <t xml:space="preserve">   </t>
    </r>
  </si>
  <si>
    <r>
      <rPr>
        <b/>
        <sz val="11"/>
        <color indexed="60"/>
        <rFont val="Arial"/>
        <family val="2"/>
      </rPr>
      <t>Veranstalter:</t>
    </r>
    <r>
      <rPr>
        <sz val="10"/>
        <color indexed="60"/>
        <rFont val="Arial"/>
        <family val="2"/>
      </rPr>
      <t xml:space="preserve">   </t>
    </r>
  </si>
  <si>
    <r>
      <rPr>
        <b/>
        <sz val="11"/>
        <rFont val="Arial"/>
        <family val="2"/>
      </rPr>
      <t>Ansprechpartner</t>
    </r>
    <r>
      <rPr>
        <sz val="11"/>
        <rFont val="Arial"/>
        <family val="2"/>
      </rPr>
      <t xml:space="preserve">:   </t>
    </r>
  </si>
  <si>
    <r>
      <rPr>
        <b/>
        <sz val="11"/>
        <rFont val="Arial"/>
        <family val="2"/>
      </rPr>
      <t>Email:</t>
    </r>
    <r>
      <rPr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</si>
  <si>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>Tel:</t>
    </r>
    <r>
      <rPr>
        <sz val="10"/>
        <rFont val="Arial"/>
        <family val="0"/>
      </rPr>
      <t xml:space="preserve">   </t>
    </r>
  </si>
  <si>
    <t>Fax:</t>
  </si>
  <si>
    <t>,16:00 Uhr</t>
  </si>
  <si>
    <t>A8 DZ *</t>
  </si>
  <si>
    <t>* Es befindet sich eine dritte und vierte Schlafgelegenheit im Apartment.</t>
  </si>
  <si>
    <t>Gesamt. Preis</t>
  </si>
  <si>
    <t>Transfer</t>
  </si>
  <si>
    <t>iwh@uni-hd.de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</si>
</sst>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[$-407]mmmm\ yy;@"/>
    <numFmt numFmtId="167" formatCode="mmm\ yyyy"/>
    <numFmt numFmtId="168" formatCode="[$-F800]dddd\,\ mmmm\ dd\,\ yyyy"/>
    <numFmt numFmtId="169" formatCode="[$-F400]h:mm:ss\ AM/PM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6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993300"/>
      <name val="Arial"/>
      <family val="2"/>
    </font>
    <font>
      <sz val="10"/>
      <color rgb="FF993300"/>
      <name val="Arial"/>
      <family val="2"/>
    </font>
    <font>
      <sz val="10"/>
      <color theme="0"/>
      <name val="Arial"/>
      <family val="2"/>
    </font>
    <font>
      <sz val="10"/>
      <color theme="4" tint="-0.24997000396251678"/>
      <name val="Arial"/>
      <family val="2"/>
    </font>
    <font>
      <sz val="10"/>
      <color theme="5" tint="-0.24997000396251678"/>
      <name val="Arial"/>
      <family val="2"/>
    </font>
    <font>
      <sz val="11"/>
      <color rgb="FF9933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165" fontId="0" fillId="33" borderId="10" xfId="0" applyNumberFormat="1" applyFont="1" applyFill="1" applyBorder="1" applyAlignment="1" applyProtection="1">
      <alignment/>
      <protection locked="0"/>
    </xf>
    <xf numFmtId="169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165" fontId="0" fillId="33" borderId="11" xfId="0" applyNumberFormat="1" applyFont="1" applyFill="1" applyBorder="1" applyAlignment="1" applyProtection="1">
      <alignment/>
      <protection locked="0"/>
    </xf>
    <xf numFmtId="169" fontId="0" fillId="33" borderId="11" xfId="0" applyNumberFormat="1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/>
      <protection locked="0"/>
    </xf>
    <xf numFmtId="165" fontId="0" fillId="33" borderId="12" xfId="0" applyNumberFormat="1" applyFont="1" applyFill="1" applyBorder="1" applyAlignment="1" applyProtection="1">
      <alignment/>
      <protection locked="0"/>
    </xf>
    <xf numFmtId="169" fontId="0" fillId="33" borderId="12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56" fillId="33" borderId="13" xfId="0" applyFont="1" applyFill="1" applyBorder="1" applyAlignment="1" applyProtection="1">
      <alignment horizontal="right"/>
      <protection/>
    </xf>
    <xf numFmtId="0" fontId="56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9" fillId="33" borderId="14" xfId="0" applyFont="1" applyFill="1" applyBorder="1" applyAlignment="1" applyProtection="1">
      <alignment horizontal="right"/>
      <protection/>
    </xf>
    <xf numFmtId="0" fontId="57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right"/>
      <protection/>
    </xf>
    <xf numFmtId="0" fontId="58" fillId="33" borderId="0" xfId="0" applyFont="1" applyFill="1" applyAlignment="1" applyProtection="1">
      <alignment horizontal="left"/>
      <protection/>
    </xf>
    <xf numFmtId="14" fontId="58" fillId="33" borderId="0" xfId="0" applyNumberFormat="1" applyFont="1" applyFill="1" applyAlignment="1" applyProtection="1">
      <alignment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14" fontId="0" fillId="34" borderId="0" xfId="0" applyNumberFormat="1" applyFont="1" applyFill="1" applyAlignment="1" applyProtection="1">
      <alignment horizontal="right"/>
      <protection/>
    </xf>
    <xf numFmtId="0" fontId="10" fillId="33" borderId="15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3" fillId="35" borderId="16" xfId="0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right"/>
      <protection/>
    </xf>
    <xf numFmtId="0" fontId="1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right"/>
      <protection/>
    </xf>
    <xf numFmtId="0" fontId="0" fillId="36" borderId="10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/>
      <protection/>
    </xf>
    <xf numFmtId="49" fontId="0" fillId="37" borderId="22" xfId="0" applyNumberFormat="1" applyFont="1" applyFill="1" applyBorder="1" applyAlignment="1" applyProtection="1">
      <alignment horizontal="right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right"/>
      <protection/>
    </xf>
    <xf numFmtId="0" fontId="0" fillId="36" borderId="11" xfId="0" applyFont="1" applyFill="1" applyBorder="1" applyAlignment="1" applyProtection="1">
      <alignment horizontal="center"/>
      <protection/>
    </xf>
    <xf numFmtId="0" fontId="0" fillId="37" borderId="11" xfId="0" applyFont="1" applyFill="1" applyBorder="1" applyAlignment="1" applyProtection="1">
      <alignment/>
      <protection/>
    </xf>
    <xf numFmtId="49" fontId="0" fillId="37" borderId="24" xfId="0" applyNumberFormat="1" applyFont="1" applyFill="1" applyBorder="1" applyAlignment="1" applyProtection="1">
      <alignment horizontal="right"/>
      <protection/>
    </xf>
    <xf numFmtId="0" fontId="59" fillId="33" borderId="23" xfId="0" applyFont="1" applyFill="1" applyBorder="1" applyAlignment="1" applyProtection="1">
      <alignment horizontal="center"/>
      <protection/>
    </xf>
    <xf numFmtId="0" fontId="59" fillId="33" borderId="25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 horizontal="right"/>
      <protection/>
    </xf>
    <xf numFmtId="0" fontId="0" fillId="36" borderId="12" xfId="0" applyFont="1" applyFill="1" applyBorder="1" applyAlignment="1" applyProtection="1">
      <alignment horizontal="center"/>
      <protection/>
    </xf>
    <xf numFmtId="0" fontId="0" fillId="37" borderId="12" xfId="0" applyFont="1" applyFill="1" applyBorder="1" applyAlignment="1" applyProtection="1">
      <alignment/>
      <protection/>
    </xf>
    <xf numFmtId="49" fontId="0" fillId="37" borderId="26" xfId="0" applyNumberFormat="1" applyFont="1" applyFill="1" applyBorder="1" applyAlignment="1" applyProtection="1">
      <alignment horizontal="right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169" fontId="1" fillId="33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1" fillId="37" borderId="18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0" fontId="59" fillId="33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 horizontal="center"/>
      <protection/>
    </xf>
    <xf numFmtId="0" fontId="60" fillId="33" borderId="0" xfId="0" applyFont="1" applyFill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0" fillId="15" borderId="0" xfId="0" applyFont="1" applyFill="1" applyBorder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right"/>
      <protection/>
    </xf>
    <xf numFmtId="0" fontId="58" fillId="33" borderId="0" xfId="0" applyFont="1" applyFill="1" applyAlignment="1" applyProtection="1">
      <alignment horizontal="center"/>
      <protection/>
    </xf>
    <xf numFmtId="0" fontId="58" fillId="33" borderId="0" xfId="0" applyFont="1" applyFill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horizontal="right"/>
      <protection/>
    </xf>
    <xf numFmtId="0" fontId="58" fillId="33" borderId="0" xfId="0" applyFont="1" applyFill="1" applyBorder="1" applyAlignment="1" applyProtection="1">
      <alignment horizontal="center"/>
      <protection/>
    </xf>
    <xf numFmtId="14" fontId="0" fillId="33" borderId="0" xfId="0" applyNumberFormat="1" applyFill="1" applyAlignment="1" applyProtection="1">
      <alignment/>
      <protection/>
    </xf>
    <xf numFmtId="165" fontId="58" fillId="33" borderId="0" xfId="0" applyNumberFormat="1" applyFont="1" applyFill="1" applyAlignment="1" applyProtection="1">
      <alignment/>
      <protection/>
    </xf>
    <xf numFmtId="49" fontId="58" fillId="33" borderId="0" xfId="0" applyNumberFormat="1" applyFont="1" applyFill="1" applyAlignment="1" applyProtection="1">
      <alignment/>
      <protection/>
    </xf>
    <xf numFmtId="0" fontId="58" fillId="33" borderId="0" xfId="0" applyFont="1" applyFill="1" applyAlignment="1" applyProtection="1">
      <alignment horizontal="right"/>
      <protection/>
    </xf>
    <xf numFmtId="0" fontId="0" fillId="36" borderId="28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1" fillId="37" borderId="29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 horizontal="left"/>
      <protection/>
    </xf>
    <xf numFmtId="0" fontId="1" fillId="35" borderId="30" xfId="0" applyFont="1" applyFill="1" applyBorder="1" applyAlignment="1" applyProtection="1">
      <alignment horizontal="center" vertical="center"/>
      <protection/>
    </xf>
    <xf numFmtId="0" fontId="1" fillId="35" borderId="31" xfId="0" applyFont="1" applyFill="1" applyBorder="1" applyAlignment="1" applyProtection="1">
      <alignment horizontal="center" vertical="center"/>
      <protection/>
    </xf>
    <xf numFmtId="0" fontId="1" fillId="35" borderId="32" xfId="0" applyFont="1" applyFill="1" applyBorder="1" applyAlignment="1" applyProtection="1">
      <alignment horizontal="center" vertical="center"/>
      <protection/>
    </xf>
    <xf numFmtId="0" fontId="56" fillId="33" borderId="19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10" fillId="33" borderId="33" xfId="0" applyFont="1" applyFill="1" applyBorder="1" applyAlignment="1" applyProtection="1">
      <alignment horizontal="right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0" fillId="33" borderId="34" xfId="0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59" fillId="33" borderId="35" xfId="0" applyFont="1" applyFill="1" applyBorder="1" applyAlignment="1" applyProtection="1">
      <alignment horizontal="center"/>
      <protection/>
    </xf>
    <xf numFmtId="0" fontId="59" fillId="33" borderId="36" xfId="0" applyFont="1" applyFill="1" applyBorder="1" applyAlignment="1" applyProtection="1">
      <alignment horizontal="center"/>
      <protection/>
    </xf>
    <xf numFmtId="0" fontId="59" fillId="33" borderId="37" xfId="0" applyFont="1" applyFill="1" applyBorder="1" applyAlignment="1" applyProtection="1">
      <alignment horizontal="center"/>
      <protection/>
    </xf>
    <xf numFmtId="0" fontId="0" fillId="33" borderId="36" xfId="0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 horizontal="center" vertical="center"/>
      <protection/>
    </xf>
    <xf numFmtId="0" fontId="1" fillId="35" borderId="39" xfId="0" applyFont="1" applyFill="1" applyBorder="1" applyAlignment="1" applyProtection="1">
      <alignment horizontal="center" vertical="center"/>
      <protection/>
    </xf>
    <xf numFmtId="0" fontId="1" fillId="35" borderId="40" xfId="0" applyFont="1" applyFill="1" applyBorder="1" applyAlignment="1" applyProtection="1">
      <alignment horizontal="center" vertical="center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1" fillId="35" borderId="41" xfId="0" applyFont="1" applyFill="1" applyBorder="1" applyAlignment="1" applyProtection="1">
      <alignment horizontal="center" vertical="center"/>
      <protection/>
    </xf>
    <xf numFmtId="0" fontId="1" fillId="35" borderId="42" xfId="0" applyFont="1" applyFill="1" applyBorder="1" applyAlignment="1" applyProtection="1">
      <alignment horizontal="center" vertical="center"/>
      <protection/>
    </xf>
    <xf numFmtId="0" fontId="1" fillId="35" borderId="43" xfId="0" applyFont="1" applyFill="1" applyBorder="1" applyAlignment="1" applyProtection="1">
      <alignment horizontal="center" vertical="center"/>
      <protection/>
    </xf>
    <xf numFmtId="0" fontId="46" fillId="33" borderId="0" xfId="47" applyFill="1" applyAlignment="1" applyProtection="1">
      <alignment/>
      <protection/>
    </xf>
    <xf numFmtId="0" fontId="61" fillId="33" borderId="19" xfId="0" applyFont="1" applyFill="1" applyBorder="1" applyAlignment="1" applyProtection="1">
      <alignment/>
      <protection locked="0"/>
    </xf>
    <xf numFmtId="0" fontId="61" fillId="33" borderId="2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27" xfId="0" applyFont="1" applyFill="1" applyBorder="1" applyAlignment="1" applyProtection="1">
      <alignment horizontal="left"/>
      <protection locked="0"/>
    </xf>
    <xf numFmtId="0" fontId="57" fillId="33" borderId="0" xfId="0" applyFont="1" applyFill="1" applyBorder="1" applyAlignment="1" applyProtection="1">
      <alignment horizontal="left"/>
      <protection locked="0"/>
    </xf>
    <xf numFmtId="0" fontId="57" fillId="33" borderId="27" xfId="0" applyFont="1" applyFill="1" applyBorder="1" applyAlignment="1" applyProtection="1">
      <alignment horizontal="left"/>
      <protection locked="0"/>
    </xf>
    <xf numFmtId="0" fontId="0" fillId="33" borderId="33" xfId="0" applyFont="1" applyFill="1" applyBorder="1" applyAlignment="1" applyProtection="1">
      <alignment horizontal="left"/>
      <protection locked="0"/>
    </xf>
    <xf numFmtId="0" fontId="0" fillId="33" borderId="44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1</xdr:row>
      <xdr:rowOff>38100</xdr:rowOff>
    </xdr:from>
    <xdr:to>
      <xdr:col>14</xdr:col>
      <xdr:colOff>552450</xdr:colOff>
      <xdr:row>4</xdr:row>
      <xdr:rowOff>19050</xdr:rowOff>
    </xdr:to>
    <xdr:pic>
      <xdr:nvPicPr>
        <xdr:cNvPr id="1" name="Picture 1" descr="Logo RZ, far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38125"/>
          <a:ext cx="1876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wh@uni-hd.d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="80" zoomScaleNormal="80" zoomScalePageLayoutView="0" workbookViewId="0" topLeftCell="A1">
      <selection activeCell="Y16" sqref="Y16"/>
    </sheetView>
  </sheetViews>
  <sheetFormatPr defaultColWidth="11.421875" defaultRowHeight="12.75"/>
  <cols>
    <col min="1" max="1" width="18.8515625" style="25" customWidth="1"/>
    <col min="2" max="2" width="3.140625" style="25" customWidth="1"/>
    <col min="3" max="3" width="4.00390625" style="54" customWidth="1"/>
    <col min="4" max="4" width="19.421875" style="25" customWidth="1"/>
    <col min="5" max="5" width="5.28125" style="25" customWidth="1"/>
    <col min="6" max="6" width="10.00390625" style="25" customWidth="1"/>
    <col min="7" max="7" width="13.140625" style="25" customWidth="1"/>
    <col min="8" max="8" width="10.00390625" style="25" customWidth="1"/>
    <col min="9" max="9" width="10.28125" style="25" customWidth="1"/>
    <col min="10" max="10" width="13.28125" style="25" customWidth="1"/>
    <col min="11" max="11" width="10.421875" style="25" customWidth="1"/>
    <col min="12" max="12" width="10.8515625" style="26" customWidth="1"/>
    <col min="13" max="13" width="9.7109375" style="25" customWidth="1"/>
    <col min="14" max="14" width="11.8515625" style="25" customWidth="1"/>
    <col min="15" max="15" width="12.421875" style="25" customWidth="1"/>
    <col min="16" max="16" width="0" style="25" hidden="1" customWidth="1"/>
    <col min="17" max="16384" width="11.421875" style="25" customWidth="1"/>
  </cols>
  <sheetData>
    <row r="1" spans="1:13" ht="15.75">
      <c r="A1" s="23" t="s">
        <v>81</v>
      </c>
      <c r="B1" s="23"/>
      <c r="C1" s="24"/>
      <c r="M1" s="144"/>
    </row>
    <row r="2" spans="1:13" ht="16.5" thickBot="1">
      <c r="A2" s="27"/>
      <c r="B2" s="27"/>
      <c r="C2" s="24"/>
      <c r="M2" s="144"/>
    </row>
    <row r="3" spans="1:13" ht="15">
      <c r="A3" s="28" t="s">
        <v>114</v>
      </c>
      <c r="B3" s="124"/>
      <c r="C3" s="149" t="s">
        <v>113</v>
      </c>
      <c r="D3" s="149"/>
      <c r="E3" s="149"/>
      <c r="F3" s="150"/>
      <c r="G3" s="29"/>
      <c r="I3" s="30"/>
      <c r="M3" s="144"/>
    </row>
    <row r="4" spans="1:13" ht="15">
      <c r="A4" s="31" t="s">
        <v>115</v>
      </c>
      <c r="B4" s="125"/>
      <c r="C4" s="153" t="s">
        <v>113</v>
      </c>
      <c r="D4" s="153"/>
      <c r="E4" s="153"/>
      <c r="F4" s="154"/>
      <c r="G4" s="32"/>
      <c r="H4" s="33"/>
      <c r="I4" s="34"/>
      <c r="M4" s="144"/>
    </row>
    <row r="5" spans="1:13" ht="15">
      <c r="A5" s="35" t="s">
        <v>116</v>
      </c>
      <c r="B5" s="126"/>
      <c r="C5" s="151" t="s">
        <v>113</v>
      </c>
      <c r="D5" s="151"/>
      <c r="E5" s="151"/>
      <c r="F5" s="152"/>
      <c r="G5" s="36"/>
      <c r="H5" s="36"/>
      <c r="I5" s="37"/>
      <c r="J5" s="30"/>
      <c r="K5" s="30"/>
      <c r="L5" s="38"/>
      <c r="M5" s="144"/>
    </row>
    <row r="6" spans="1:12" ht="15">
      <c r="A6" s="35" t="s">
        <v>117</v>
      </c>
      <c r="B6" s="126"/>
      <c r="C6" s="151" t="s">
        <v>113</v>
      </c>
      <c r="D6" s="151"/>
      <c r="E6" s="151"/>
      <c r="F6" s="152"/>
      <c r="G6" s="36"/>
      <c r="H6" s="36"/>
      <c r="I6" s="37"/>
      <c r="J6" s="39" t="s">
        <v>109</v>
      </c>
      <c r="K6" s="39"/>
      <c r="L6" s="40">
        <f>MIN(F20,F21,F22,F23,F26,F27,F28,F29,F31,F32,F33,F34)</f>
        <v>0</v>
      </c>
    </row>
    <row r="7" spans="1:13" ht="15">
      <c r="A7" s="41" t="s">
        <v>118</v>
      </c>
      <c r="B7" s="127"/>
      <c r="C7" s="151" t="s">
        <v>113</v>
      </c>
      <c r="D7" s="151"/>
      <c r="E7" s="151"/>
      <c r="F7" s="152"/>
      <c r="G7" s="36"/>
      <c r="H7" s="36"/>
      <c r="I7" s="37"/>
      <c r="J7" s="42" t="s">
        <v>108</v>
      </c>
      <c r="K7" s="43"/>
      <c r="L7" s="44" t="e">
        <f>_XLL.ARBEITSTAG(L6,-7,E47:O48)</f>
        <v>#NUM!</v>
      </c>
      <c r="M7" s="43" t="s">
        <v>120</v>
      </c>
    </row>
    <row r="8" spans="1:12" ht="15.75" thickBot="1">
      <c r="A8" s="45" t="s">
        <v>119</v>
      </c>
      <c r="B8" s="128"/>
      <c r="C8" s="155" t="s">
        <v>113</v>
      </c>
      <c r="D8" s="155"/>
      <c r="E8" s="155"/>
      <c r="F8" s="156"/>
      <c r="G8" s="36"/>
      <c r="H8" s="36"/>
      <c r="I8" s="37"/>
      <c r="J8" s="46"/>
      <c r="K8" s="30"/>
      <c r="L8" s="38"/>
    </row>
    <row r="9" spans="1:12" ht="12.75">
      <c r="A9" s="37"/>
      <c r="B9" s="120"/>
      <c r="C9" s="37"/>
      <c r="D9" s="37"/>
      <c r="E9" s="37"/>
      <c r="F9" s="37"/>
      <c r="G9" s="37"/>
      <c r="H9" s="37"/>
      <c r="I9" s="37"/>
      <c r="J9" s="30"/>
      <c r="K9" s="30"/>
      <c r="L9" s="38"/>
    </row>
    <row r="10" spans="1:11" ht="12.75">
      <c r="A10" s="47" t="s">
        <v>93</v>
      </c>
      <c r="B10" s="47"/>
      <c r="C10" s="48"/>
      <c r="D10" s="47"/>
      <c r="E10" s="47"/>
      <c r="F10" s="47"/>
      <c r="G10" s="47"/>
      <c r="H10" s="47"/>
      <c r="I10" s="47"/>
      <c r="J10" s="47"/>
      <c r="K10" s="47"/>
    </row>
    <row r="11" spans="1:11" ht="12.75">
      <c r="A11" s="47" t="s">
        <v>83</v>
      </c>
      <c r="B11" s="47"/>
      <c r="C11" s="48"/>
      <c r="D11" s="47"/>
      <c r="E11" s="47"/>
      <c r="F11" s="47"/>
      <c r="G11" s="47"/>
      <c r="H11" s="47"/>
      <c r="I11" s="47"/>
      <c r="J11" s="47"/>
      <c r="K11" s="47"/>
    </row>
    <row r="12" spans="1:15" s="52" customFormat="1" ht="12.75">
      <c r="A12" s="49" t="s">
        <v>111</v>
      </c>
      <c r="B12" s="49"/>
      <c r="C12" s="50"/>
      <c r="D12" s="51"/>
      <c r="E12" s="51"/>
      <c r="F12" s="51"/>
      <c r="G12" s="51"/>
      <c r="H12" s="51"/>
      <c r="I12" s="148" t="s">
        <v>125</v>
      </c>
      <c r="J12" s="148"/>
      <c r="L12" s="142"/>
      <c r="M12" s="143"/>
      <c r="N12" s="143"/>
      <c r="O12" s="143"/>
    </row>
    <row r="13" spans="1:15" s="52" customFormat="1" ht="12.75">
      <c r="A13" s="49"/>
      <c r="B13" s="49"/>
      <c r="C13" s="50"/>
      <c r="D13" s="51"/>
      <c r="E13" s="51"/>
      <c r="F13" s="51"/>
      <c r="G13" s="51"/>
      <c r="H13" s="51"/>
      <c r="I13" s="51"/>
      <c r="J13" s="51"/>
      <c r="K13" s="51"/>
      <c r="L13" s="38"/>
      <c r="M13" s="53"/>
      <c r="N13" s="53"/>
      <c r="O13" s="53"/>
    </row>
    <row r="14" spans="1:15" s="52" customFormat="1" ht="12.75">
      <c r="A14" s="49"/>
      <c r="B14" s="49"/>
      <c r="C14" s="50"/>
      <c r="D14" s="51"/>
      <c r="E14" s="51"/>
      <c r="F14" s="51"/>
      <c r="G14" s="51"/>
      <c r="H14" s="51"/>
      <c r="I14" s="51"/>
      <c r="J14" s="51"/>
      <c r="K14" s="51"/>
      <c r="L14" s="38"/>
      <c r="M14" s="53"/>
      <c r="N14" s="53"/>
      <c r="O14" s="53"/>
    </row>
    <row r="15" spans="5:9" ht="13.5" thickBot="1">
      <c r="E15" s="55" t="s">
        <v>74</v>
      </c>
      <c r="F15" s="25" t="s">
        <v>87</v>
      </c>
      <c r="I15" s="25" t="s">
        <v>87</v>
      </c>
    </row>
    <row r="16" spans="1:17" ht="12.75">
      <c r="A16" s="136" t="s">
        <v>30</v>
      </c>
      <c r="B16" s="121"/>
      <c r="C16" s="139"/>
      <c r="D16" s="139" t="s">
        <v>31</v>
      </c>
      <c r="E16" s="139" t="s">
        <v>73</v>
      </c>
      <c r="F16" s="139" t="s">
        <v>75</v>
      </c>
      <c r="G16" s="56"/>
      <c r="H16" s="139" t="s">
        <v>76</v>
      </c>
      <c r="I16" s="139" t="s">
        <v>77</v>
      </c>
      <c r="J16" s="139" t="s">
        <v>112</v>
      </c>
      <c r="K16" s="139" t="s">
        <v>33</v>
      </c>
      <c r="L16" s="139" t="s">
        <v>34</v>
      </c>
      <c r="M16" s="139" t="s">
        <v>35</v>
      </c>
      <c r="N16" s="139" t="s">
        <v>37</v>
      </c>
      <c r="O16" s="145" t="s">
        <v>123</v>
      </c>
      <c r="P16" s="55" t="s">
        <v>86</v>
      </c>
      <c r="Q16" s="57"/>
    </row>
    <row r="17" spans="1:17" ht="12.75">
      <c r="A17" s="137"/>
      <c r="B17" s="122"/>
      <c r="C17" s="140"/>
      <c r="D17" s="140"/>
      <c r="E17" s="140"/>
      <c r="F17" s="140"/>
      <c r="G17" s="58" t="s">
        <v>124</v>
      </c>
      <c r="H17" s="140"/>
      <c r="I17" s="140"/>
      <c r="J17" s="140"/>
      <c r="K17" s="140"/>
      <c r="L17" s="140"/>
      <c r="M17" s="140"/>
      <c r="N17" s="140"/>
      <c r="O17" s="146"/>
      <c r="P17" s="55"/>
      <c r="Q17" s="57"/>
    </row>
    <row r="18" spans="1:17" ht="13.5" thickBot="1">
      <c r="A18" s="138"/>
      <c r="B18" s="123"/>
      <c r="C18" s="141"/>
      <c r="D18" s="141"/>
      <c r="E18" s="141"/>
      <c r="F18" s="141"/>
      <c r="G18" s="59"/>
      <c r="H18" s="141"/>
      <c r="I18" s="141"/>
      <c r="J18" s="141"/>
      <c r="K18" s="141"/>
      <c r="L18" s="141"/>
      <c r="M18" s="141"/>
      <c r="N18" s="141"/>
      <c r="O18" s="147"/>
      <c r="Q18" s="57"/>
    </row>
    <row r="19" spans="1:17" ht="13.5" thickBot="1">
      <c r="A19" s="60" t="s">
        <v>84</v>
      </c>
      <c r="B19" s="129"/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61"/>
      <c r="N19" s="61"/>
      <c r="O19" s="63"/>
      <c r="Q19" s="57"/>
    </row>
    <row r="20" spans="1:17" ht="13.5" thickBot="1">
      <c r="A20" s="64" t="s">
        <v>96</v>
      </c>
      <c r="B20" s="130"/>
      <c r="C20" s="65" t="s">
        <v>98</v>
      </c>
      <c r="D20" s="12"/>
      <c r="E20" s="11"/>
      <c r="F20" s="13"/>
      <c r="G20" s="13"/>
      <c r="H20" s="14"/>
      <c r="I20" s="13"/>
      <c r="J20" s="14"/>
      <c r="K20" s="66">
        <f>IF(I20="",0,I20-F20)</f>
        <v>0</v>
      </c>
      <c r="L20" s="119" t="s">
        <v>72</v>
      </c>
      <c r="M20" s="67" t="str">
        <f>IF(L20="VG","Ja","Nein")</f>
        <v>Ja</v>
      </c>
      <c r="N20" s="68">
        <f>IF(E20=1,IF(L20="VG",75,IF(M20="J",79,79)),IF(L20="VG",99,IF(M20="J",99,99)))</f>
        <v>99</v>
      </c>
      <c r="O20" s="69">
        <f>N20*K20</f>
        <v>0</v>
      </c>
      <c r="P20" s="25">
        <f>IF(E20=0,0,O20)</f>
        <v>0</v>
      </c>
      <c r="Q20" s="57"/>
    </row>
    <row r="21" spans="1:17" ht="13.5" thickBot="1">
      <c r="A21" s="70" t="s">
        <v>104</v>
      </c>
      <c r="B21" s="131"/>
      <c r="C21" s="71" t="s">
        <v>99</v>
      </c>
      <c r="D21" s="16"/>
      <c r="E21" s="15"/>
      <c r="F21" s="17"/>
      <c r="G21" s="17"/>
      <c r="H21" s="18"/>
      <c r="I21" s="17"/>
      <c r="J21" s="18"/>
      <c r="K21" s="72">
        <f>IF(I21="",0,I21-F21)</f>
        <v>0</v>
      </c>
      <c r="L21" s="119" t="s">
        <v>72</v>
      </c>
      <c r="M21" s="73" t="str">
        <f aca="true" t="shared" si="0" ref="M21:M34">IF(L21="VG","Ja","Nein")</f>
        <v>Ja</v>
      </c>
      <c r="N21" s="74">
        <f>IF(E21=1,IF(L21="VG",75,IF(M21="J",79,79)),IF(L21="VG",99,IF(M21="J",99,99)))</f>
        <v>99</v>
      </c>
      <c r="O21" s="75">
        <f>N21*K21</f>
        <v>0</v>
      </c>
      <c r="P21" s="25">
        <f>IF(E21=0,0,O21)</f>
        <v>0</v>
      </c>
      <c r="Q21" s="57"/>
    </row>
    <row r="22" spans="1:17" ht="13.5" thickBot="1">
      <c r="A22" s="70" t="s">
        <v>103</v>
      </c>
      <c r="B22" s="131"/>
      <c r="C22" s="71" t="s">
        <v>99</v>
      </c>
      <c r="D22" s="16"/>
      <c r="E22" s="15"/>
      <c r="F22" s="17"/>
      <c r="G22" s="17"/>
      <c r="H22" s="18"/>
      <c r="I22" s="17"/>
      <c r="J22" s="18"/>
      <c r="K22" s="72">
        <f>IF(I22="",0,I22-F22)</f>
        <v>0</v>
      </c>
      <c r="L22" s="119" t="s">
        <v>72</v>
      </c>
      <c r="M22" s="73" t="str">
        <f t="shared" si="0"/>
        <v>Ja</v>
      </c>
      <c r="N22" s="74">
        <f>IF(E22=1,IF(L22="VG",75,IF(M22="J",79,79)),IF(L22="VG",99,IF(M22="J",99,99)))</f>
        <v>99</v>
      </c>
      <c r="O22" s="75">
        <f>N22*K22</f>
        <v>0</v>
      </c>
      <c r="Q22" s="57"/>
    </row>
    <row r="23" spans="1:17" ht="13.5" thickBot="1">
      <c r="A23" s="76" t="s">
        <v>107</v>
      </c>
      <c r="B23" s="132"/>
      <c r="C23" s="71" t="s">
        <v>98</v>
      </c>
      <c r="D23" s="16"/>
      <c r="E23" s="15"/>
      <c r="F23" s="17"/>
      <c r="G23" s="17"/>
      <c r="H23" s="18"/>
      <c r="I23" s="17"/>
      <c r="J23" s="18"/>
      <c r="K23" s="72">
        <f>IF(I23="",0,I23-F23)</f>
        <v>0</v>
      </c>
      <c r="L23" s="119" t="s">
        <v>72</v>
      </c>
      <c r="M23" s="73" t="str">
        <f>IF(L23="VG","Ja","Nein")</f>
        <v>Ja</v>
      </c>
      <c r="N23" s="74">
        <f>IF(E23=1,IF(L23="VG",75,IF(M23="J",75,79)),IF(E23=2,IF(L23="VG",99,IF(M23="J",94,99)),IF(E23=3,IF(L23="VG",115.5,IF(M23="J",115.5,118.5)),IF(L23="VG",140,IF(M23="J",140,145)))))</f>
        <v>140</v>
      </c>
      <c r="O23" s="75">
        <f>N23*K23</f>
        <v>0</v>
      </c>
      <c r="P23" s="25">
        <f>IF(E23=0,0,O23)</f>
        <v>0</v>
      </c>
      <c r="Q23" s="57"/>
    </row>
    <row r="24" spans="1:17" ht="13.5" thickBot="1">
      <c r="A24" s="77" t="s">
        <v>106</v>
      </c>
      <c r="B24" s="133"/>
      <c r="C24" s="78" t="s">
        <v>98</v>
      </c>
      <c r="D24" s="20"/>
      <c r="E24" s="19"/>
      <c r="F24" s="21"/>
      <c r="G24" s="21"/>
      <c r="H24" s="22"/>
      <c r="I24" s="21"/>
      <c r="J24" s="22"/>
      <c r="K24" s="79">
        <f>IF(I24="",0,I24-F24)</f>
        <v>0</v>
      </c>
      <c r="L24" s="119" t="s">
        <v>72</v>
      </c>
      <c r="M24" s="80" t="str">
        <f t="shared" si="0"/>
        <v>Ja</v>
      </c>
      <c r="N24" s="74">
        <f>IF(E24=1,IF(L24="VG",75,IF(M24="J",75,79)),IF(E24=2,IF(L24="VG",99,IF(M24="J",94,99)),IF(E24=3,IF(L24="VG",115.5,IF(M24="J",115.5,118.5)),IF(L24="VG",140,IF(M24="J",140,145)))))</f>
        <v>140</v>
      </c>
      <c r="O24" s="82">
        <f>N24*K24</f>
        <v>0</v>
      </c>
      <c r="P24" s="25">
        <f>IF(E24=0,0,O24)</f>
        <v>0</v>
      </c>
      <c r="Q24" s="57"/>
    </row>
    <row r="25" spans="1:17" ht="13.5" thickBot="1">
      <c r="A25" s="83" t="s">
        <v>85</v>
      </c>
      <c r="B25" s="90"/>
      <c r="C25" s="84"/>
      <c r="D25" s="84"/>
      <c r="E25" s="84"/>
      <c r="F25" s="84"/>
      <c r="G25" s="84"/>
      <c r="H25" s="85"/>
      <c r="I25" s="84"/>
      <c r="J25" s="85"/>
      <c r="K25" s="84"/>
      <c r="L25" s="86"/>
      <c r="M25" s="87"/>
      <c r="N25" s="84"/>
      <c r="O25" s="88"/>
      <c r="Q25" s="57"/>
    </row>
    <row r="26" spans="1:17" ht="13.5" thickBot="1">
      <c r="A26" s="64" t="s">
        <v>97</v>
      </c>
      <c r="B26" s="130"/>
      <c r="C26" s="65" t="s">
        <v>98</v>
      </c>
      <c r="D26" s="12"/>
      <c r="E26" s="11"/>
      <c r="F26" s="13"/>
      <c r="G26" s="13"/>
      <c r="H26" s="14"/>
      <c r="I26" s="13"/>
      <c r="J26" s="14"/>
      <c r="K26" s="66">
        <f>IF(I26="",0,I26-F26)</f>
        <v>0</v>
      </c>
      <c r="L26" s="119" t="s">
        <v>72</v>
      </c>
      <c r="M26" s="67" t="str">
        <f t="shared" si="0"/>
        <v>Ja</v>
      </c>
      <c r="N26" s="68">
        <f>IF(E26=1,IF(L26="VG",75,IF(M26="J",79,79)),IF(L26="VG",99,IF(M26="J",99,99)))</f>
        <v>99</v>
      </c>
      <c r="O26" s="69">
        <f>N26*K26</f>
        <v>0</v>
      </c>
      <c r="P26" s="25">
        <f>IF(E26=0,0,O26)</f>
        <v>0</v>
      </c>
      <c r="Q26" s="57"/>
    </row>
    <row r="27" spans="1:17" ht="13.5" thickBot="1">
      <c r="A27" s="70" t="s">
        <v>89</v>
      </c>
      <c r="B27" s="131"/>
      <c r="C27" s="71" t="s">
        <v>98</v>
      </c>
      <c r="D27" s="16"/>
      <c r="E27" s="15"/>
      <c r="F27" s="17"/>
      <c r="G27" s="17"/>
      <c r="H27" s="18"/>
      <c r="I27" s="17"/>
      <c r="J27" s="18"/>
      <c r="K27" s="72">
        <f>IF(I27="",0,I27-F27)</f>
        <v>0</v>
      </c>
      <c r="L27" s="119" t="s">
        <v>72</v>
      </c>
      <c r="M27" s="73" t="str">
        <f t="shared" si="0"/>
        <v>Ja</v>
      </c>
      <c r="N27" s="74">
        <f>IF(E27=1,IF(L27="VG",75,IF(M27="J",79,79)),IF(L27="VG",99,IF(M27="J",99,99)))</f>
        <v>99</v>
      </c>
      <c r="O27" s="75">
        <f>N27*K27</f>
        <v>0</v>
      </c>
      <c r="P27" s="25">
        <f>IF(E27=0,0,O27)</f>
        <v>0</v>
      </c>
      <c r="Q27" s="57"/>
    </row>
    <row r="28" spans="1:17" ht="13.5" thickBot="1">
      <c r="A28" s="76" t="s">
        <v>105</v>
      </c>
      <c r="B28" s="132"/>
      <c r="C28" s="71" t="s">
        <v>98</v>
      </c>
      <c r="D28" s="16"/>
      <c r="E28" s="15"/>
      <c r="F28" s="17"/>
      <c r="G28" s="17"/>
      <c r="H28" s="18"/>
      <c r="I28" s="17"/>
      <c r="J28" s="18"/>
      <c r="K28" s="72">
        <f>IF(I28="",0,I28-F28)</f>
        <v>0</v>
      </c>
      <c r="L28" s="119" t="s">
        <v>72</v>
      </c>
      <c r="M28" s="73" t="str">
        <f t="shared" si="0"/>
        <v>Ja</v>
      </c>
      <c r="N28" s="74">
        <f>IF(E28=1,IF(L28="VG",75,IF(M28="J",75,79)),IF(E28=2,IF(L28="VG",99,IF(M28="J",94,99)),IF(E28=3,IF(L28="VG",115.5,IF(M28="J",115.5,118.5)),IF(L28="VG",140,IF(M28="J",140,145)))))</f>
        <v>140</v>
      </c>
      <c r="O28" s="75">
        <f>N28*K28</f>
        <v>0</v>
      </c>
      <c r="P28" s="25">
        <f>IF(E28=0,0,O28)</f>
        <v>0</v>
      </c>
      <c r="Q28" s="57"/>
    </row>
    <row r="29" spans="1:17" ht="13.5" thickBot="1">
      <c r="A29" s="76" t="s">
        <v>121</v>
      </c>
      <c r="B29" s="134"/>
      <c r="C29" s="78" t="s">
        <v>98</v>
      </c>
      <c r="D29" s="20"/>
      <c r="E29" s="19"/>
      <c r="F29" s="21"/>
      <c r="G29" s="21"/>
      <c r="H29" s="22"/>
      <c r="I29" s="21"/>
      <c r="J29" s="22"/>
      <c r="K29" s="79">
        <f>IF(I29="",0,I29-F29)</f>
        <v>0</v>
      </c>
      <c r="L29" s="119" t="s">
        <v>72</v>
      </c>
      <c r="M29" s="80" t="str">
        <f t="shared" si="0"/>
        <v>Ja</v>
      </c>
      <c r="N29" s="81">
        <f>IF(E29=1,IF(L29="VG",75,IF(M29="J",75,79)),IF(E29=2,IF(L29="VG",99,IF(M29="J",94,99)),IF(E29=3,IF(L29="VG",115.5,IF(M29="J",115.5,118.5)),IF(L29="VG",140,IF(M29="J",140,145)))))</f>
        <v>140</v>
      </c>
      <c r="O29" s="82">
        <f>N29*K29</f>
        <v>0</v>
      </c>
      <c r="P29" s="25">
        <f>IF(E29=0,0,O29)</f>
        <v>0</v>
      </c>
      <c r="Q29" s="57"/>
    </row>
    <row r="30" spans="1:17" ht="13.5" thickBot="1">
      <c r="A30" s="83" t="s">
        <v>71</v>
      </c>
      <c r="B30" s="90"/>
      <c r="C30" s="84"/>
      <c r="D30" s="84"/>
      <c r="E30" s="84"/>
      <c r="F30" s="84"/>
      <c r="G30" s="84"/>
      <c r="H30" s="85"/>
      <c r="I30" s="84"/>
      <c r="J30" s="85"/>
      <c r="K30" s="84"/>
      <c r="L30" s="86"/>
      <c r="M30" s="87"/>
      <c r="N30" s="84"/>
      <c r="O30" s="88"/>
      <c r="Q30" s="57"/>
    </row>
    <row r="31" spans="1:17" ht="13.5" thickBot="1">
      <c r="A31" s="64" t="s">
        <v>78</v>
      </c>
      <c r="B31" s="130"/>
      <c r="C31" s="65" t="s">
        <v>98</v>
      </c>
      <c r="D31" s="12"/>
      <c r="E31" s="11"/>
      <c r="F31" s="13"/>
      <c r="G31" s="13"/>
      <c r="H31" s="14"/>
      <c r="I31" s="13"/>
      <c r="J31" s="14"/>
      <c r="K31" s="66">
        <f>IF(I31="",0,I31-F31)</f>
        <v>0</v>
      </c>
      <c r="L31" s="119" t="s">
        <v>72</v>
      </c>
      <c r="M31" s="67" t="str">
        <f t="shared" si="0"/>
        <v>Ja</v>
      </c>
      <c r="N31" s="68">
        <f>IF(E31=1,IF(L31="VG",75,IF(M31="J",79,79)),IF(L31="VG",99,IF(M31="J",99,99)))</f>
        <v>99</v>
      </c>
      <c r="O31" s="69">
        <f>N31*K31</f>
        <v>0</v>
      </c>
      <c r="P31" s="25">
        <f>IF(E31=0,0,O31)</f>
        <v>0</v>
      </c>
      <c r="Q31" s="57"/>
    </row>
    <row r="32" spans="1:17" ht="13.5" thickBot="1">
      <c r="A32" s="70" t="s">
        <v>79</v>
      </c>
      <c r="B32" s="131"/>
      <c r="C32" s="71" t="s">
        <v>29</v>
      </c>
      <c r="D32" s="16"/>
      <c r="E32" s="15"/>
      <c r="F32" s="17"/>
      <c r="G32" s="17"/>
      <c r="H32" s="18"/>
      <c r="I32" s="17"/>
      <c r="J32" s="18"/>
      <c r="K32" s="72">
        <f>IF(I32="",0,I32-F32)</f>
        <v>0</v>
      </c>
      <c r="L32" s="119" t="s">
        <v>72</v>
      </c>
      <c r="M32" s="73" t="str">
        <f t="shared" si="0"/>
        <v>Ja</v>
      </c>
      <c r="N32" s="74">
        <f>IF(E32=1,IF(L32="VG",75,IF(M32="J",79,79)),IF(L32="VG",99,IF(M32="J",99,99)))</f>
        <v>99</v>
      </c>
      <c r="O32" s="75">
        <f>N32*K32</f>
        <v>0</v>
      </c>
      <c r="P32" s="25">
        <f>IF(E32=0,0,O32)</f>
        <v>0</v>
      </c>
      <c r="Q32" s="57"/>
    </row>
    <row r="33" spans="1:17" ht="13.5" thickBot="1">
      <c r="A33" s="70" t="s">
        <v>80</v>
      </c>
      <c r="B33" s="131"/>
      <c r="C33" s="71" t="s">
        <v>98</v>
      </c>
      <c r="D33" s="16"/>
      <c r="E33" s="15"/>
      <c r="F33" s="17"/>
      <c r="G33" s="17"/>
      <c r="H33" s="18"/>
      <c r="I33" s="17"/>
      <c r="J33" s="18"/>
      <c r="K33" s="72">
        <f>IF(I33="",0,I33-F33)</f>
        <v>0</v>
      </c>
      <c r="L33" s="119" t="s">
        <v>72</v>
      </c>
      <c r="M33" s="73" t="str">
        <f t="shared" si="0"/>
        <v>Ja</v>
      </c>
      <c r="N33" s="74">
        <f>IF(E33=1,IF(L33="VG",75,IF(M33="J",79,79)),IF(L33="VG",99,IF(M33="J",99,99)))</f>
        <v>99</v>
      </c>
      <c r="O33" s="75">
        <f>N33*K33</f>
        <v>0</v>
      </c>
      <c r="P33" s="25">
        <f>IF(E33=0,0,O33)</f>
        <v>0</v>
      </c>
      <c r="Q33" s="57"/>
    </row>
    <row r="34" spans="1:17" ht="13.5" thickBot="1">
      <c r="A34" s="89" t="s">
        <v>95</v>
      </c>
      <c r="B34" s="135"/>
      <c r="C34" s="78" t="s">
        <v>98</v>
      </c>
      <c r="D34" s="20"/>
      <c r="E34" s="19"/>
      <c r="F34" s="21"/>
      <c r="G34" s="21"/>
      <c r="H34" s="22"/>
      <c r="I34" s="21"/>
      <c r="J34" s="22"/>
      <c r="K34" s="79">
        <f>IF(I34="",0,I34-F34)</f>
        <v>0</v>
      </c>
      <c r="L34" s="119" t="s">
        <v>72</v>
      </c>
      <c r="M34" s="116" t="str">
        <f t="shared" si="0"/>
        <v>Ja</v>
      </c>
      <c r="N34" s="81">
        <f>IF(E34=1,IF(L34="VG",75,IF(M34="J",79,79)),IF(L34="VG",99,IF(M34="J",99,99)))</f>
        <v>99</v>
      </c>
      <c r="O34" s="82">
        <f>N34*K34</f>
        <v>0</v>
      </c>
      <c r="P34" s="25">
        <f>IF(E34=0,0,O34)</f>
        <v>0</v>
      </c>
      <c r="Q34" s="57"/>
    </row>
    <row r="35" spans="1:17" ht="13.5" thickBot="1">
      <c r="A35" s="84"/>
      <c r="B35" s="84"/>
      <c r="C35" s="90"/>
      <c r="D35" s="84"/>
      <c r="E35" s="84"/>
      <c r="F35" s="84"/>
      <c r="G35" s="84"/>
      <c r="H35" s="84"/>
      <c r="I35" s="84"/>
      <c r="J35" s="84"/>
      <c r="K35" s="91"/>
      <c r="L35" s="92"/>
      <c r="M35" s="117"/>
      <c r="N35" s="118" t="s">
        <v>66</v>
      </c>
      <c r="O35" s="93">
        <f>SUM(O20:O34)</f>
        <v>0</v>
      </c>
      <c r="P35" s="25" t="e">
        <f>SUM(P20,P21,P23,P24,P26,#REF!,P28,P29,P31,P32,P33,P34)</f>
        <v>#REF!</v>
      </c>
      <c r="Q35" s="57"/>
    </row>
    <row r="36" spans="1:15" ht="12.75">
      <c r="A36" s="84" t="s">
        <v>88</v>
      </c>
      <c r="B36" s="84"/>
      <c r="C36" s="90"/>
      <c r="D36" s="84"/>
      <c r="E36" s="84"/>
      <c r="F36" s="84"/>
      <c r="G36" s="84"/>
      <c r="H36" s="84"/>
      <c r="I36" s="84"/>
      <c r="J36" s="84"/>
      <c r="K36" s="91"/>
      <c r="L36" s="92"/>
      <c r="M36" s="91"/>
      <c r="N36" s="84"/>
      <c r="O36" s="84"/>
    </row>
    <row r="37" spans="1:10" ht="12.75">
      <c r="A37" s="55" t="s">
        <v>90</v>
      </c>
      <c r="B37" s="55"/>
      <c r="C37" s="94"/>
      <c r="D37" s="55"/>
      <c r="E37" s="55"/>
      <c r="F37" s="55"/>
      <c r="G37" s="55"/>
      <c r="H37" s="55"/>
      <c r="I37" s="55"/>
      <c r="J37" s="55"/>
    </row>
    <row r="39" spans="1:10" ht="12.75">
      <c r="A39" s="95" t="s">
        <v>94</v>
      </c>
      <c r="B39" s="95"/>
      <c r="C39" s="96"/>
      <c r="D39" s="95"/>
      <c r="E39" s="95"/>
      <c r="F39" s="95"/>
      <c r="G39" s="95"/>
      <c r="H39" s="95"/>
      <c r="I39" s="95"/>
      <c r="J39" s="55"/>
    </row>
    <row r="40" spans="1:10" ht="12.75">
      <c r="A40" s="55"/>
      <c r="B40" s="55"/>
      <c r="C40" s="94"/>
      <c r="D40" s="55"/>
      <c r="E40" s="55"/>
      <c r="F40" s="55"/>
      <c r="G40" s="55"/>
      <c r="H40" s="55"/>
      <c r="I40" s="55"/>
      <c r="J40" s="55"/>
    </row>
    <row r="41" spans="1:16" ht="12.75">
      <c r="A41" s="97" t="s">
        <v>122</v>
      </c>
      <c r="B41" s="97"/>
      <c r="C41" s="98"/>
      <c r="D41" s="99"/>
      <c r="E41" s="100"/>
      <c r="F41" s="100"/>
      <c r="G41" s="100"/>
      <c r="H41" s="100"/>
      <c r="I41" s="100"/>
      <c r="J41" s="100"/>
      <c r="K41" s="100"/>
      <c r="L41" s="101"/>
      <c r="M41" s="102" t="s">
        <v>101</v>
      </c>
      <c r="N41" s="103"/>
      <c r="O41" s="104"/>
      <c r="P41" s="103"/>
    </row>
    <row r="42" spans="1:16" ht="12.75">
      <c r="A42" s="51" t="s">
        <v>92</v>
      </c>
      <c r="B42" s="51"/>
      <c r="C42" s="48"/>
      <c r="D42" s="51"/>
      <c r="E42" s="105"/>
      <c r="F42" s="105"/>
      <c r="G42" s="105"/>
      <c r="H42" s="105"/>
      <c r="I42" s="105"/>
      <c r="J42" s="105"/>
      <c r="K42" s="105"/>
      <c r="L42" s="101"/>
      <c r="M42" s="102" t="s">
        <v>102</v>
      </c>
      <c r="N42" s="103"/>
      <c r="O42" s="104"/>
      <c r="P42" s="103"/>
    </row>
    <row r="43" spans="1:16" ht="12.75">
      <c r="A43" s="51" t="s">
        <v>82</v>
      </c>
      <c r="B43" s="51"/>
      <c r="C43" s="48"/>
      <c r="D43" s="51"/>
      <c r="E43" s="105"/>
      <c r="F43" s="105"/>
      <c r="G43" s="105"/>
      <c r="H43" s="105"/>
      <c r="I43" s="105"/>
      <c r="J43" s="105"/>
      <c r="K43" s="105"/>
      <c r="L43" s="101"/>
      <c r="M43" s="102" t="s">
        <v>100</v>
      </c>
      <c r="N43" s="103"/>
      <c r="O43" s="104"/>
      <c r="P43" s="103"/>
    </row>
    <row r="44" spans="1:17" ht="12.75">
      <c r="A44" s="47" t="s">
        <v>91</v>
      </c>
      <c r="B44" s="47"/>
      <c r="C44" s="48"/>
      <c r="D44" s="47"/>
      <c r="E44" s="47"/>
      <c r="F44" s="47"/>
      <c r="G44" s="47"/>
      <c r="H44" s="47"/>
      <c r="I44" s="47"/>
      <c r="J44" s="47"/>
      <c r="K44" s="47"/>
      <c r="L44" s="106"/>
      <c r="M44" s="47"/>
      <c r="N44" s="47"/>
      <c r="O44" s="47"/>
      <c r="P44" s="47"/>
      <c r="Q44" s="47"/>
    </row>
    <row r="45" spans="1:15" ht="12.75">
      <c r="A45" s="51"/>
      <c r="B45" s="51"/>
      <c r="C45" s="107"/>
      <c r="D45" s="108"/>
      <c r="E45" s="109"/>
      <c r="F45" s="109"/>
      <c r="G45" s="109"/>
      <c r="H45" s="109"/>
      <c r="I45" s="109"/>
      <c r="J45" s="109"/>
      <c r="K45" s="109"/>
      <c r="L45" s="110"/>
      <c r="M45" s="109"/>
      <c r="N45" s="109"/>
      <c r="O45" s="108"/>
    </row>
    <row r="46" spans="1:18" ht="12.75">
      <c r="A46" s="30"/>
      <c r="B46" s="30"/>
      <c r="C46" s="107"/>
      <c r="D46" s="108"/>
      <c r="E46" s="109"/>
      <c r="F46" s="109"/>
      <c r="G46" s="109"/>
      <c r="H46" s="109"/>
      <c r="I46" s="109"/>
      <c r="J46" s="109"/>
      <c r="K46" s="109"/>
      <c r="L46" s="110"/>
      <c r="M46" s="109"/>
      <c r="N46" s="108"/>
      <c r="O46" s="108"/>
      <c r="P46" s="30"/>
      <c r="Q46" s="30"/>
      <c r="R46" s="30"/>
    </row>
    <row r="47" spans="1:18" ht="12.75">
      <c r="A47" s="30"/>
      <c r="B47" s="30"/>
      <c r="C47" s="107"/>
      <c r="D47" s="111" t="s">
        <v>110</v>
      </c>
      <c r="E47" s="40">
        <v>41915</v>
      </c>
      <c r="F47" s="40">
        <v>41640</v>
      </c>
      <c r="G47" s="40"/>
      <c r="H47" s="40">
        <v>41997</v>
      </c>
      <c r="I47" s="40">
        <v>41998</v>
      </c>
      <c r="J47" s="40">
        <v>41999</v>
      </c>
      <c r="K47" s="40">
        <v>42004</v>
      </c>
      <c r="L47" s="40">
        <v>42005</v>
      </c>
      <c r="M47" s="40">
        <v>42010</v>
      </c>
      <c r="N47" s="40">
        <v>42097</v>
      </c>
      <c r="O47" s="40">
        <v>42100</v>
      </c>
      <c r="P47" s="30"/>
      <c r="Q47" s="30"/>
      <c r="R47" s="30"/>
    </row>
    <row r="48" spans="1:18" ht="12.75">
      <c r="A48" s="112"/>
      <c r="B48" s="112"/>
      <c r="C48" s="107"/>
      <c r="D48" s="108"/>
      <c r="E48" s="40">
        <v>42125</v>
      </c>
      <c r="F48" s="40">
        <v>42138</v>
      </c>
      <c r="G48" s="40"/>
      <c r="H48" s="40">
        <v>42148</v>
      </c>
      <c r="I48" s="40">
        <v>42159</v>
      </c>
      <c r="J48" s="40">
        <v>42362</v>
      </c>
      <c r="K48" s="40">
        <v>42363</v>
      </c>
      <c r="L48" s="40">
        <v>42150</v>
      </c>
      <c r="M48" s="40">
        <v>42369</v>
      </c>
      <c r="N48" s="108"/>
      <c r="O48" s="108"/>
      <c r="P48" s="30"/>
      <c r="Q48" s="30"/>
      <c r="R48" s="30"/>
    </row>
    <row r="49" spans="3:18" ht="12.75">
      <c r="C49" s="107"/>
      <c r="D49" s="108"/>
      <c r="E49" s="108"/>
      <c r="F49" s="113"/>
      <c r="G49" s="113"/>
      <c r="H49" s="114"/>
      <c r="I49" s="113"/>
      <c r="J49" s="108"/>
      <c r="K49" s="108"/>
      <c r="L49" s="115"/>
      <c r="M49" s="108"/>
      <c r="N49" s="108"/>
      <c r="O49" s="108"/>
      <c r="P49" s="30"/>
      <c r="Q49" s="30"/>
      <c r="R49" s="30"/>
    </row>
    <row r="50" spans="3:18" ht="12.75">
      <c r="C50" s="107"/>
      <c r="D50" s="108"/>
      <c r="E50" s="108"/>
      <c r="F50" s="108"/>
      <c r="G50" s="108"/>
      <c r="H50" s="108"/>
      <c r="I50" s="108"/>
      <c r="J50" s="108"/>
      <c r="K50" s="108"/>
      <c r="L50" s="115"/>
      <c r="M50" s="108"/>
      <c r="N50" s="108"/>
      <c r="O50" s="108"/>
      <c r="P50" s="30"/>
      <c r="Q50" s="30"/>
      <c r="R50" s="30"/>
    </row>
    <row r="51" spans="8:18" ht="12.75">
      <c r="H51" s="108"/>
      <c r="J51" s="30"/>
      <c r="K51" s="30"/>
      <c r="L51" s="38"/>
      <c r="M51" s="30"/>
      <c r="O51" s="30"/>
      <c r="P51" s="30"/>
      <c r="Q51" s="30"/>
      <c r="R51" s="30"/>
    </row>
    <row r="52" spans="10:18" ht="12.75">
      <c r="J52" s="30"/>
      <c r="K52" s="30"/>
      <c r="L52" s="38"/>
      <c r="M52" s="30"/>
      <c r="O52" s="30"/>
      <c r="P52" s="30"/>
      <c r="Q52" s="30"/>
      <c r="R52" s="30"/>
    </row>
    <row r="53" spans="10:18" ht="12.75">
      <c r="J53" s="30"/>
      <c r="K53" s="30"/>
      <c r="L53" s="38"/>
      <c r="M53" s="30"/>
      <c r="O53" s="30"/>
      <c r="P53" s="30"/>
      <c r="Q53" s="30"/>
      <c r="R53" s="30"/>
    </row>
    <row r="54" spans="10:18" ht="12.75">
      <c r="J54" s="30"/>
      <c r="K54" s="30"/>
      <c r="L54" s="38"/>
      <c r="M54" s="30"/>
      <c r="O54" s="30"/>
      <c r="P54" s="30"/>
      <c r="Q54" s="30"/>
      <c r="R54" s="30"/>
    </row>
    <row r="55" spans="10:18" ht="12.75">
      <c r="J55" s="30"/>
      <c r="K55" s="30"/>
      <c r="L55" s="38"/>
      <c r="M55" s="30"/>
      <c r="O55" s="30"/>
      <c r="P55" s="30"/>
      <c r="Q55" s="30"/>
      <c r="R55" s="30"/>
    </row>
    <row r="56" spans="10:18" ht="12.75">
      <c r="J56" s="30"/>
      <c r="K56" s="30"/>
      <c r="L56" s="38"/>
      <c r="M56" s="30"/>
      <c r="O56" s="30"/>
      <c r="P56" s="30"/>
      <c r="Q56" s="30"/>
      <c r="R56" s="30"/>
    </row>
    <row r="57" spans="10:18" ht="12.75">
      <c r="J57" s="30"/>
      <c r="K57" s="30"/>
      <c r="L57" s="38"/>
      <c r="M57" s="30"/>
      <c r="O57" s="30"/>
      <c r="P57" s="30"/>
      <c r="Q57" s="30"/>
      <c r="R57" s="30"/>
    </row>
    <row r="58" spans="10:18" ht="12.75">
      <c r="J58" s="30"/>
      <c r="K58" s="30"/>
      <c r="L58" s="38"/>
      <c r="M58" s="30"/>
      <c r="O58" s="30"/>
      <c r="P58" s="30"/>
      <c r="Q58" s="30"/>
      <c r="R58" s="30"/>
    </row>
    <row r="59" spans="10:18" ht="12.75">
      <c r="J59" s="30"/>
      <c r="K59" s="30"/>
      <c r="L59" s="38"/>
      <c r="M59" s="30"/>
      <c r="O59" s="30"/>
      <c r="P59" s="30"/>
      <c r="Q59" s="30"/>
      <c r="R59" s="30"/>
    </row>
    <row r="60" spans="10:18" ht="12.75">
      <c r="J60" s="30"/>
      <c r="K60" s="30"/>
      <c r="L60" s="38"/>
      <c r="M60" s="30"/>
      <c r="O60" s="30"/>
      <c r="P60" s="30"/>
      <c r="Q60" s="30"/>
      <c r="R60" s="30"/>
    </row>
    <row r="61" spans="10:18" ht="12.75">
      <c r="J61" s="30"/>
      <c r="K61" s="30"/>
      <c r="L61" s="38"/>
      <c r="M61" s="30"/>
      <c r="O61" s="30"/>
      <c r="P61" s="30"/>
      <c r="Q61" s="30"/>
      <c r="R61" s="30"/>
    </row>
    <row r="62" spans="10:18" ht="12.75">
      <c r="J62" s="30"/>
      <c r="K62" s="30"/>
      <c r="L62" s="38"/>
      <c r="M62" s="30"/>
      <c r="O62" s="30"/>
      <c r="P62" s="30"/>
      <c r="Q62" s="30"/>
      <c r="R62" s="30"/>
    </row>
    <row r="63" spans="10:18" ht="12.75">
      <c r="J63" s="30"/>
      <c r="K63" s="30"/>
      <c r="L63" s="38"/>
      <c r="M63" s="30"/>
      <c r="O63" s="30"/>
      <c r="P63" s="30"/>
      <c r="Q63" s="30"/>
      <c r="R63" s="30"/>
    </row>
    <row r="64" spans="10:18" ht="12.75">
      <c r="J64" s="30"/>
      <c r="K64" s="30"/>
      <c r="L64" s="38"/>
      <c r="M64" s="30"/>
      <c r="O64" s="30"/>
      <c r="P64" s="30"/>
      <c r="Q64" s="30"/>
      <c r="R64" s="30"/>
    </row>
    <row r="65" spans="10:18" ht="12.75">
      <c r="J65" s="30"/>
      <c r="K65" s="30"/>
      <c r="L65" s="38"/>
      <c r="M65" s="30"/>
      <c r="N65" s="30"/>
      <c r="O65" s="30"/>
      <c r="P65" s="30"/>
      <c r="Q65" s="30"/>
      <c r="R65" s="30"/>
    </row>
    <row r="66" spans="10:18" ht="12.75">
      <c r="J66" s="30"/>
      <c r="K66" s="30"/>
      <c r="L66" s="38"/>
      <c r="M66" s="30"/>
      <c r="N66" s="30"/>
      <c r="O66" s="30"/>
      <c r="P66" s="30"/>
      <c r="Q66" s="30"/>
      <c r="R66" s="30"/>
    </row>
  </sheetData>
  <sheetProtection/>
  <mergeCells count="22">
    <mergeCell ref="M16:M18"/>
    <mergeCell ref="C6:F6"/>
    <mergeCell ref="C7:F7"/>
    <mergeCell ref="C8:F8"/>
    <mergeCell ref="K16:K18"/>
    <mergeCell ref="L16:L18"/>
    <mergeCell ref="C3:F3"/>
    <mergeCell ref="C5:F5"/>
    <mergeCell ref="D16:D18"/>
    <mergeCell ref="E16:E18"/>
    <mergeCell ref="C4:F4"/>
    <mergeCell ref="J16:J18"/>
    <mergeCell ref="A16:A18"/>
    <mergeCell ref="C16:C18"/>
    <mergeCell ref="L12:O12"/>
    <mergeCell ref="M1:M5"/>
    <mergeCell ref="O16:O18"/>
    <mergeCell ref="I16:I18"/>
    <mergeCell ref="F16:F18"/>
    <mergeCell ref="H16:H18"/>
    <mergeCell ref="N16:N18"/>
    <mergeCell ref="I12:J12"/>
  </mergeCells>
  <hyperlinks>
    <hyperlink ref="I12" r:id="rId1" display="iwh@uni-hd.de"/>
  </hyperlinks>
  <printOptions/>
  <pageMargins left="0.25" right="0.25" top="0.75" bottom="0.75" header="0.3" footer="0.3"/>
  <pageSetup fitToHeight="1" fitToWidth="1" horizontalDpi="600" verticalDpi="600" orientation="landscape" paperSize="9" scale="96"/>
  <headerFooter alignWithMargins="0">
    <oddHeader>&amp;L&amp;P/&amp;N&amp;C&amp;D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D41" sqref="D41"/>
    </sheetView>
  </sheetViews>
  <sheetFormatPr defaultColWidth="11.421875" defaultRowHeight="12.75"/>
  <sheetData>
    <row r="2" ht="18">
      <c r="A2" s="1" t="s">
        <v>0</v>
      </c>
    </row>
    <row r="4" spans="1:6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28</v>
      </c>
    </row>
    <row r="5" spans="1:6" ht="12.75">
      <c r="A5" t="s">
        <v>6</v>
      </c>
      <c r="B5" t="s">
        <v>67</v>
      </c>
      <c r="C5" t="s">
        <v>7</v>
      </c>
      <c r="D5" t="s">
        <v>8</v>
      </c>
      <c r="E5">
        <v>7269153</v>
      </c>
      <c r="F5" t="s">
        <v>29</v>
      </c>
    </row>
    <row r="6" spans="1:5" ht="12.75">
      <c r="A6" t="s">
        <v>9</v>
      </c>
      <c r="B6" t="s">
        <v>68</v>
      </c>
      <c r="C6" t="s">
        <v>10</v>
      </c>
      <c r="D6" t="s">
        <v>11</v>
      </c>
      <c r="E6">
        <v>7269154</v>
      </c>
    </row>
    <row r="7" spans="1:6" ht="12.75">
      <c r="A7" t="s">
        <v>12</v>
      </c>
      <c r="B7" t="s">
        <v>68</v>
      </c>
      <c r="C7" t="s">
        <v>13</v>
      </c>
      <c r="D7" t="s">
        <v>11</v>
      </c>
      <c r="E7">
        <v>7269155</v>
      </c>
      <c r="F7" t="s">
        <v>29</v>
      </c>
    </row>
    <row r="8" spans="1:6" ht="12.75">
      <c r="A8" t="s">
        <v>14</v>
      </c>
      <c r="B8" t="s">
        <v>67</v>
      </c>
      <c r="C8" t="s">
        <v>15</v>
      </c>
      <c r="D8" t="s">
        <v>38</v>
      </c>
      <c r="E8">
        <v>7269156</v>
      </c>
      <c r="F8" t="s">
        <v>29</v>
      </c>
    </row>
    <row r="9" spans="1:6" ht="12.75">
      <c r="A9" t="s">
        <v>16</v>
      </c>
      <c r="B9" t="s">
        <v>68</v>
      </c>
      <c r="C9" t="s">
        <v>17</v>
      </c>
      <c r="D9" t="s">
        <v>8</v>
      </c>
      <c r="E9">
        <v>7269157</v>
      </c>
      <c r="F9" t="s">
        <v>29</v>
      </c>
    </row>
    <row r="10" spans="1:5" ht="12.75">
      <c r="A10" t="s">
        <v>18</v>
      </c>
      <c r="B10" t="s">
        <v>68</v>
      </c>
      <c r="C10" t="s">
        <v>19</v>
      </c>
      <c r="D10" t="s">
        <v>8</v>
      </c>
      <c r="E10">
        <v>7269158</v>
      </c>
    </row>
    <row r="11" spans="1:6" ht="12.75">
      <c r="A11" t="s">
        <v>20</v>
      </c>
      <c r="B11" t="s">
        <v>67</v>
      </c>
      <c r="C11" t="s">
        <v>21</v>
      </c>
      <c r="D11" t="s">
        <v>11</v>
      </c>
      <c r="E11">
        <v>7269159</v>
      </c>
      <c r="F11" t="s">
        <v>29</v>
      </c>
    </row>
    <row r="12" spans="1:6" ht="12.75">
      <c r="A12" t="s">
        <v>22</v>
      </c>
      <c r="B12" t="s">
        <v>67</v>
      </c>
      <c r="C12" t="s">
        <v>23</v>
      </c>
      <c r="D12" t="s">
        <v>11</v>
      </c>
      <c r="E12">
        <v>7269160</v>
      </c>
      <c r="F12" t="s">
        <v>29</v>
      </c>
    </row>
    <row r="13" spans="1:6" ht="12.75">
      <c r="A13" t="s">
        <v>24</v>
      </c>
      <c r="B13" t="s">
        <v>69</v>
      </c>
      <c r="C13" t="s">
        <v>7</v>
      </c>
      <c r="D13" t="s">
        <v>11</v>
      </c>
      <c r="E13">
        <v>7269245</v>
      </c>
      <c r="F13" t="s">
        <v>29</v>
      </c>
    </row>
    <row r="14" spans="1:6" ht="12.75">
      <c r="A14" t="s">
        <v>25</v>
      </c>
      <c r="B14" t="s">
        <v>70</v>
      </c>
      <c r="C14" t="s">
        <v>10</v>
      </c>
      <c r="D14" t="s">
        <v>8</v>
      </c>
      <c r="E14">
        <v>7269246</v>
      </c>
      <c r="F14" t="s">
        <v>29</v>
      </c>
    </row>
    <row r="15" spans="1:5" ht="12.75">
      <c r="A15" t="s">
        <v>26</v>
      </c>
      <c r="B15" t="s">
        <v>70</v>
      </c>
      <c r="C15" t="s">
        <v>13</v>
      </c>
      <c r="D15" t="s">
        <v>11</v>
      </c>
      <c r="E15">
        <v>7269247</v>
      </c>
    </row>
    <row r="16" spans="1:5" ht="12.75">
      <c r="A16" t="s">
        <v>27</v>
      </c>
      <c r="B16" t="s">
        <v>70</v>
      </c>
      <c r="C16" t="s">
        <v>15</v>
      </c>
      <c r="D16" t="s">
        <v>8</v>
      </c>
      <c r="E16">
        <v>7269750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8"/>
  <sheetViews>
    <sheetView zoomScalePageLayoutView="0" workbookViewId="0" topLeftCell="A40">
      <selection activeCell="B24" sqref="B24"/>
    </sheetView>
  </sheetViews>
  <sheetFormatPr defaultColWidth="11.421875" defaultRowHeight="12.75"/>
  <cols>
    <col min="1" max="1" width="13.421875" style="0" customWidth="1"/>
    <col min="2" max="2" width="37.8515625" style="0" customWidth="1"/>
    <col min="3" max="4" width="14.8515625" style="0" customWidth="1"/>
    <col min="5" max="5" width="7.00390625" style="0" customWidth="1"/>
  </cols>
  <sheetData>
    <row r="2" spans="1:5" ht="15.75">
      <c r="A2" s="157" t="s">
        <v>39</v>
      </c>
      <c r="B2" s="157"/>
      <c r="C2" s="157"/>
      <c r="D2" s="157"/>
      <c r="E2" s="157"/>
    </row>
    <row r="3" spans="2:3" ht="12.75">
      <c r="B3" s="3" t="s">
        <v>40</v>
      </c>
      <c r="C3" t="s">
        <v>41</v>
      </c>
    </row>
    <row r="4" ht="12.75">
      <c r="C4" s="3" t="s">
        <v>42</v>
      </c>
    </row>
    <row r="6" spans="1:2" ht="12.75">
      <c r="A6" s="4" t="s">
        <v>43</v>
      </c>
      <c r="B6" s="5"/>
    </row>
    <row r="7" spans="1:2" ht="12.75">
      <c r="A7" s="6" t="s">
        <v>44</v>
      </c>
      <c r="B7" s="5"/>
    </row>
    <row r="8" spans="1:2" ht="12.75">
      <c r="A8" s="6" t="s">
        <v>45</v>
      </c>
      <c r="B8" s="5"/>
    </row>
    <row r="9" spans="1:2" ht="12.75">
      <c r="A9" s="2" t="s">
        <v>46</v>
      </c>
      <c r="B9" s="5"/>
    </row>
    <row r="10" spans="1:2" ht="12.75">
      <c r="A10" s="2" t="s">
        <v>47</v>
      </c>
      <c r="B10" s="5"/>
    </row>
    <row r="11" spans="1:2" ht="12.75">
      <c r="A11" s="2" t="s">
        <v>48</v>
      </c>
      <c r="B11" s="5"/>
    </row>
    <row r="12" spans="1:2" ht="12.75">
      <c r="A12" s="2" t="s">
        <v>49</v>
      </c>
      <c r="B12" s="5"/>
    </row>
    <row r="13" spans="1:2" ht="12.75">
      <c r="A13" t="s">
        <v>50</v>
      </c>
      <c r="B13" s="5"/>
    </row>
    <row r="14" spans="1:2" ht="12.75">
      <c r="A14" t="s">
        <v>51</v>
      </c>
      <c r="B14" s="5"/>
    </row>
    <row r="15" ht="12.75">
      <c r="B15" s="5"/>
    </row>
    <row r="16" spans="1:6" ht="12.75">
      <c r="A16" t="s">
        <v>52</v>
      </c>
      <c r="B16" s="5"/>
      <c r="C16" s="2" t="s">
        <v>32</v>
      </c>
      <c r="D16" s="2" t="s">
        <v>53</v>
      </c>
      <c r="E16" s="2" t="s">
        <v>33</v>
      </c>
      <c r="F16" s="2" t="s">
        <v>36</v>
      </c>
    </row>
    <row r="18" spans="1:6" ht="12.75">
      <c r="A18" t="str">
        <f>CONCATENATE(Stammdaten!C5,"/ ",Stammdaten!D5," (",Stammdaten!F5,")")</f>
        <v>Apt.1/ EZ (S)</v>
      </c>
      <c r="B18">
        <f>CONCATENATE(Belegung!D20)</f>
      </c>
      <c r="C18" s="10" t="str">
        <f>CONCATENATE(Belegung!F20," - ",Belegung!H20)</f>
        <v> - </v>
      </c>
      <c r="D18" t="str">
        <f>CONCATENATE(Belegung!I20," - ",Belegung!J20)</f>
        <v> - </v>
      </c>
      <c r="E18" t="str">
        <f>CONCATENATE(Belegung!K20)</f>
        <v>0</v>
      </c>
      <c r="F18">
        <f>IF(Belegung!E20=0,0,Belegung!O20)</f>
        <v>0</v>
      </c>
    </row>
    <row r="19" spans="1:8" ht="12.75">
      <c r="A19" t="str">
        <f>CONCATENATE("Tel.",Stammdaten!E5)</f>
        <v>Tel.7269153</v>
      </c>
      <c r="B19" t="s">
        <v>54</v>
      </c>
      <c r="C19" t="s">
        <v>55</v>
      </c>
      <c r="D19" t="s">
        <v>55</v>
      </c>
      <c r="E19" t="s">
        <v>56</v>
      </c>
      <c r="H19" s="8"/>
    </row>
    <row r="21" spans="1:6" ht="12.75">
      <c r="A21" t="str">
        <f>CONCATENATE(Stammdaten!C9,"/ ",Stammdaten!D9," (",Stammdaten!F9,")")</f>
        <v>Apt.5/ EZ (S)</v>
      </c>
      <c r="B21">
        <f>CONCATENATE(Belegung!D26)</f>
      </c>
      <c r="C21" t="str">
        <f>CONCATENATE(Belegung!F26," - ",Belegung!H26)</f>
        <v> - </v>
      </c>
      <c r="D21" t="str">
        <f>CONCATENATE(Belegung!I26," - ",Belegung!I26)</f>
        <v> - </v>
      </c>
      <c r="E21" t="str">
        <f>CONCATENATE(Belegung!K26)</f>
        <v>0</v>
      </c>
      <c r="F21">
        <f>IF(Belegung!E26=0,0,Belegung!O26)</f>
        <v>0</v>
      </c>
    </row>
    <row r="22" spans="1:5" ht="12.75">
      <c r="A22" t="str">
        <f>CONCATENATE("Tel.",Stammdaten!E9)</f>
        <v>Tel.7269157</v>
      </c>
      <c r="B22" t="s">
        <v>57</v>
      </c>
      <c r="C22" t="s">
        <v>58</v>
      </c>
      <c r="D22" t="s">
        <v>55</v>
      </c>
      <c r="E22" t="s">
        <v>56</v>
      </c>
    </row>
    <row r="24" spans="1:6" ht="12.75">
      <c r="A24" t="str">
        <f>CONCATENATE(Stammdaten!C10,"/ ",Stammdaten!D10)</f>
        <v>Apt.6/ EZ</v>
      </c>
      <c r="B24" t="e">
        <f>CONCATENATE(Belegung!#REF!)</f>
        <v>#REF!</v>
      </c>
      <c r="C24" t="e">
        <f>CONCATENATE(Belegung!#REF!," - ",Belegung!#REF!)</f>
        <v>#REF!</v>
      </c>
      <c r="D24" t="e">
        <f>CONCATENATE(Belegung!#REF!," - ",Belegung!#REF!)</f>
        <v>#REF!</v>
      </c>
      <c r="E24" t="e">
        <f>CONCATENATE(Belegung!#REF!)</f>
        <v>#REF!</v>
      </c>
      <c r="F24" t="e">
        <f>IF(Belegung!#REF!=0,0,Belegung!#REF!)</f>
        <v>#REF!</v>
      </c>
    </row>
    <row r="25" spans="1:5" ht="12.75">
      <c r="A25" t="str">
        <f>CONCATENATE("Tel.",Stammdaten!E10)</f>
        <v>Tel.7269158</v>
      </c>
      <c r="B25" t="s">
        <v>57</v>
      </c>
      <c r="C25" t="s">
        <v>55</v>
      </c>
      <c r="D25" t="s">
        <v>55</v>
      </c>
      <c r="E25" t="s">
        <v>59</v>
      </c>
    </row>
    <row r="27" spans="1:6" ht="12.75">
      <c r="A27" t="str">
        <f>CONCATENATE(Stammdaten!C6,"/ ",Stammdaten!D6)</f>
        <v>Apt.2/ DZ</v>
      </c>
      <c r="B27">
        <f>CONCATENATE(Belegung!D21)</f>
      </c>
      <c r="C27" t="str">
        <f>CONCATENATE(Belegung!F21," - ",Belegung!H21)</f>
        <v> - </v>
      </c>
      <c r="D27" t="str">
        <f>CONCATENATE(Belegung!I21," - ",Belegung!I21)</f>
        <v> - </v>
      </c>
      <c r="E27" t="str">
        <f>CONCATENATE(Belegung!K21)</f>
        <v>0</v>
      </c>
      <c r="F27">
        <f>IF(Belegung!E21=0,0,Belegung!O21)</f>
        <v>0</v>
      </c>
    </row>
    <row r="28" spans="1:5" ht="12.75">
      <c r="A28" t="str">
        <f>CONCATENATE("Tel.",Stammdaten!E6)</f>
        <v>Tel.7269154</v>
      </c>
      <c r="B28" t="s">
        <v>57</v>
      </c>
      <c r="C28" t="s">
        <v>55</v>
      </c>
      <c r="D28" t="s">
        <v>55</v>
      </c>
      <c r="E28" t="s">
        <v>59</v>
      </c>
    </row>
    <row r="30" spans="1:6" ht="12.75">
      <c r="A30" t="str">
        <f>CONCATENATE(Stammdaten!C7,"/ ",Stammdaten!D7," (S)")</f>
        <v>Apt.3/ DZ (S)</v>
      </c>
      <c r="B30">
        <f>CONCATENATE(Belegung!D23)</f>
      </c>
      <c r="C30" t="str">
        <f>CONCATENATE(Belegung!F23," - ",Belegung!H23)</f>
        <v> - </v>
      </c>
      <c r="D30" t="str">
        <f>CONCATENATE(Belegung!I23," - ",Belegung!I23)</f>
        <v> - </v>
      </c>
      <c r="E30" t="str">
        <f>CONCATENATE(Belegung!K23)</f>
        <v>0</v>
      </c>
      <c r="F30">
        <f>IF(Belegung!E23=0,0,Belegung!O23)</f>
        <v>0</v>
      </c>
    </row>
    <row r="31" spans="1:5" ht="12.75">
      <c r="A31" t="str">
        <f>CONCATENATE("Tel.",Stammdaten!E7)</f>
        <v>Tel.7269155</v>
      </c>
      <c r="B31" t="s">
        <v>57</v>
      </c>
      <c r="C31" t="s">
        <v>55</v>
      </c>
      <c r="D31" t="s">
        <v>55</v>
      </c>
      <c r="E31" t="s">
        <v>59</v>
      </c>
    </row>
    <row r="33" spans="1:6" ht="12.75">
      <c r="A33" t="str">
        <f>CONCATENATE(Stammdaten!C8,"/ ",Stammdaten!D8," (S)")</f>
        <v>Apt.4/ DZ3 (S)</v>
      </c>
      <c r="B33">
        <f>CONCATENATE(Belegung!D24)</f>
      </c>
      <c r="C33" t="str">
        <f>CONCATENATE(Belegung!F24," - ",Belegung!H24)</f>
        <v> - </v>
      </c>
      <c r="D33" t="str">
        <f>CONCATENATE(Belegung!I24," - ",Belegung!I24)</f>
        <v> - </v>
      </c>
      <c r="E33" t="str">
        <f>CONCATENATE(Belegung!K24)</f>
        <v>0</v>
      </c>
      <c r="F33">
        <f>IF(Belegung!E24=0,0,Belegung!O24)</f>
        <v>0</v>
      </c>
    </row>
    <row r="34" spans="1:5" ht="12.75">
      <c r="A34" t="str">
        <f>CONCATENATE("Tel.",Stammdaten!E8)</f>
        <v>Tel.7269156</v>
      </c>
      <c r="B34" t="s">
        <v>57</v>
      </c>
      <c r="C34" t="s">
        <v>55</v>
      </c>
      <c r="D34" t="s">
        <v>55</v>
      </c>
      <c r="E34" t="s">
        <v>59</v>
      </c>
    </row>
    <row r="35" ht="12.75">
      <c r="A35" s="7" t="s">
        <v>60</v>
      </c>
    </row>
    <row r="36" spans="1:6" ht="12.75">
      <c r="A36" t="str">
        <f>CONCATENATE(Stammdaten!C11,"/ ",Stammdaten!D11," (S)")</f>
        <v>Apt.7/ DZ (S)</v>
      </c>
      <c r="B36">
        <f>CONCATENATE(Belegung!D28)</f>
      </c>
      <c r="C36" t="str">
        <f>CONCATENATE(Belegung!F28," - ",Belegung!H28)</f>
        <v> - </v>
      </c>
      <c r="D36" t="str">
        <f>CONCATENATE(Belegung!I28," - ",Belegung!I28)</f>
        <v> - </v>
      </c>
      <c r="E36" t="str">
        <f>CONCATENATE(Belegung!K28)</f>
        <v>0</v>
      </c>
      <c r="F36">
        <f>IF(Belegung!E28=0,0,Belegung!O28)</f>
        <v>0</v>
      </c>
    </row>
    <row r="37" spans="1:5" ht="12.75">
      <c r="A37" t="str">
        <f>CONCATENATE("Tel.",Stammdaten!E11)</f>
        <v>Tel.7269159</v>
      </c>
      <c r="B37" t="s">
        <v>54</v>
      </c>
      <c r="C37" t="s">
        <v>55</v>
      </c>
      <c r="D37" t="s">
        <v>61</v>
      </c>
      <c r="E37" t="s">
        <v>59</v>
      </c>
    </row>
    <row r="39" spans="1:6" ht="12.75">
      <c r="A39" t="str">
        <f>CONCATENATE(Stammdaten!C12,"/ ",Stammdaten!D12," (S)")</f>
        <v>Apt.8/ DZ (S)</v>
      </c>
      <c r="B39">
        <f>CONCATENATE(Belegung!D29)</f>
      </c>
      <c r="C39" t="str">
        <f>CONCATENATE(Belegung!F29," - ",Belegung!H29)</f>
        <v> - </v>
      </c>
      <c r="D39" t="str">
        <f>CONCATENATE(Belegung!I29," - ",Belegung!I29)</f>
        <v> - </v>
      </c>
      <c r="E39" t="str">
        <f>CONCATENATE(Belegung!K29)</f>
        <v>0</v>
      </c>
      <c r="F39">
        <f>IF(Belegung!E29=0,0,Belegung!O29)</f>
        <v>0</v>
      </c>
    </row>
    <row r="40" spans="1:5" ht="12.75">
      <c r="A40" t="str">
        <f>CONCATENATE("Tel.",Stammdaten!E12)</f>
        <v>Tel.7269160</v>
      </c>
      <c r="B40" t="s">
        <v>57</v>
      </c>
      <c r="C40" t="s">
        <v>55</v>
      </c>
      <c r="D40" t="s">
        <v>55</v>
      </c>
      <c r="E40" t="s">
        <v>59</v>
      </c>
    </row>
    <row r="43" ht="12.75">
      <c r="A43" t="s">
        <v>62</v>
      </c>
    </row>
    <row r="44" ht="12.75">
      <c r="A44" t="s">
        <v>63</v>
      </c>
    </row>
    <row r="46" spans="1:6" ht="12.75">
      <c r="A46" t="str">
        <f>CONCATENATE(Stammdaten!C14,"/ ",Stammdaten!D14," (S)")</f>
        <v>Apt.2/ EZ (S)</v>
      </c>
      <c r="B46">
        <f>CONCATENATE(Belegung!D32)</f>
      </c>
      <c r="C46" t="str">
        <f>CONCATENATE(Belegung!F32," - ",Belegung!H32)</f>
        <v> - </v>
      </c>
      <c r="D46" t="str">
        <f>CONCATENATE(Belegung!I32," - ",Belegung!I32)</f>
        <v> - </v>
      </c>
      <c r="E46" t="str">
        <f>CONCATENATE(Belegung!K32)</f>
        <v>0</v>
      </c>
      <c r="F46">
        <f>IF(Belegung!E32=0,0,Belegung!O32)</f>
        <v>0</v>
      </c>
    </row>
    <row r="47" spans="1:5" ht="12.75">
      <c r="A47" t="str">
        <f>CONCATENATE("Tel.",Stammdaten!E13)</f>
        <v>Tel.7269245</v>
      </c>
      <c r="B47" t="s">
        <v>64</v>
      </c>
      <c r="C47" t="s">
        <v>61</v>
      </c>
      <c r="D47" t="s">
        <v>55</v>
      </c>
      <c r="E47" t="s">
        <v>56</v>
      </c>
    </row>
    <row r="49" spans="1:6" ht="12.75">
      <c r="A49" t="str">
        <f>CONCATENATE(Stammdaten!C16,"/ ",Stammdaten!D16)</f>
        <v>Apt.4/ EZ</v>
      </c>
      <c r="B49" t="e">
        <f>CONCATENATE(Belegung!#REF!)</f>
        <v>#REF!</v>
      </c>
      <c r="C49" t="str">
        <f>CONCATENATE(Belegung!F34," - ",Belegung!H34)</f>
        <v> - </v>
      </c>
      <c r="D49" t="str">
        <f>CONCATENATE(Belegung!I34," - ",Belegung!I34)</f>
        <v> - </v>
      </c>
      <c r="E49" t="str">
        <f>CONCATENATE(Belegung!K34)</f>
        <v>0</v>
      </c>
      <c r="F49">
        <f>IF(Belegung!E34=0,0,Belegung!O34)</f>
        <v>0</v>
      </c>
    </row>
    <row r="50" spans="1:5" ht="12.75">
      <c r="A50" t="str">
        <f>CONCATENATE("Tel.",Stammdaten!E16)</f>
        <v>Tel.7269750</v>
      </c>
      <c r="B50" t="s">
        <v>54</v>
      </c>
      <c r="C50" t="s">
        <v>55</v>
      </c>
      <c r="D50" t="s">
        <v>55</v>
      </c>
      <c r="E50" t="s">
        <v>56</v>
      </c>
    </row>
    <row r="52" spans="1:6" ht="12.75">
      <c r="A52" t="str">
        <f>CONCATENATE(Stammdaten!C13,"/ ",Stammdaten!D13," (S)")</f>
        <v>Apt.1/ DZ (S)</v>
      </c>
      <c r="B52">
        <f>CONCATENATE(Belegung!D34)</f>
      </c>
      <c r="C52" t="str">
        <f>CONCATENATE(Belegung!F31," - ",Belegung!H31)</f>
        <v> - </v>
      </c>
      <c r="D52" t="str">
        <f>CONCATENATE(Belegung!I31," - ",Belegung!I31)</f>
        <v> - </v>
      </c>
      <c r="E52" t="str">
        <f>CONCATENATE(Belegung!K31)</f>
        <v>0</v>
      </c>
      <c r="F52">
        <f>IF(Belegung!E31=0,0,Belegung!O31)</f>
        <v>0</v>
      </c>
    </row>
    <row r="53" spans="1:5" ht="12.75">
      <c r="A53" t="str">
        <f>CONCATENATE("Tel.",Stammdaten!E13)</f>
        <v>Tel.7269245</v>
      </c>
      <c r="B53" t="s">
        <v>54</v>
      </c>
      <c r="C53" t="s">
        <v>55</v>
      </c>
      <c r="D53" t="s">
        <v>55</v>
      </c>
      <c r="E53" t="s">
        <v>56</v>
      </c>
    </row>
    <row r="55" spans="1:6" ht="12.75">
      <c r="A55" t="str">
        <f>CONCATENATE(Stammdaten!C15,"/ ",Stammdaten!D15)</f>
        <v>Apt.3/ DZ</v>
      </c>
      <c r="B55">
        <f>CONCATENATE(Belegung!D33)</f>
      </c>
      <c r="C55" t="str">
        <f>CONCATENATE(Belegung!F33," - ",Belegung!H33)</f>
        <v> - </v>
      </c>
      <c r="D55" t="str">
        <f>CONCATENATE(Belegung!I33," - ",Belegung!I33)</f>
        <v> - </v>
      </c>
      <c r="E55" t="str">
        <f>CONCATENATE(Belegung!K33)</f>
        <v>0</v>
      </c>
      <c r="F55">
        <f>IF(Belegung!E32=0,0,Belegung!O32)</f>
        <v>0</v>
      </c>
    </row>
    <row r="56" spans="1:5" ht="12.75">
      <c r="A56" t="str">
        <f>CONCATENATE("Tel.",Stammdaten!E15)</f>
        <v>Tel.7269247</v>
      </c>
      <c r="B56" t="s">
        <v>57</v>
      </c>
      <c r="C56" t="s">
        <v>55</v>
      </c>
      <c r="D56" t="s">
        <v>55</v>
      </c>
      <c r="E56" t="s">
        <v>56</v>
      </c>
    </row>
    <row r="58" spans="4:6" ht="12.75">
      <c r="D58" s="2" t="s">
        <v>65</v>
      </c>
      <c r="F58" s="9" t="e">
        <f>SUM(F18,F21,F24,F27,F30,F33,F36,F39,F46,F49,F52,F55)</f>
        <v>#REF!</v>
      </c>
    </row>
  </sheetData>
  <sheetProtection/>
  <mergeCells count="1">
    <mergeCell ref="A2:E2"/>
  </mergeCells>
  <printOptions/>
  <pageMargins left="0.31" right="0.26" top="0.72" bottom="0.6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Universität 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IWH</dc:creator>
  <cp:keywords/>
  <dc:description/>
  <cp:lastModifiedBy>Sekretariat3</cp:lastModifiedBy>
  <cp:lastPrinted>2014-09-05T12:57:36Z</cp:lastPrinted>
  <dcterms:created xsi:type="dcterms:W3CDTF">2007-07-03T07:24:45Z</dcterms:created>
  <dcterms:modified xsi:type="dcterms:W3CDTF">2016-11-02T11:33:15Z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